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приложение 6" sheetId="1" r:id="rId1"/>
    <sheet name="приложение 7" sheetId="2" r:id="rId2"/>
    <sheet name="приложение 5" sheetId="3" r:id="rId3"/>
  </sheets>
  <definedNames>
    <definedName name="_xlnm.Print_Titles" localSheetId="0">'приложение 6'!$15:$16</definedName>
    <definedName name="_xlnm.Print_Titles" localSheetId="1">'приложение 7'!$10:$11</definedName>
    <definedName name="_xlnm.Print_Area" localSheetId="2">'приложение 5'!$A$1:$F$58</definedName>
    <definedName name="_xlnm.Print_Area" localSheetId="0">'приложение 6'!$A$1:$I$756</definedName>
    <definedName name="_xlnm.Print_Area" localSheetId="1">'приложение 7'!$A$1:$H$258</definedName>
  </definedNames>
  <calcPr calcId="125725"/>
</workbook>
</file>

<file path=xl/calcChain.xml><?xml version="1.0" encoding="utf-8"?>
<calcChain xmlns="http://schemas.openxmlformats.org/spreadsheetml/2006/main">
  <c r="G204" i="2"/>
  <c r="H204"/>
  <c r="F204"/>
  <c r="G203"/>
  <c r="H203"/>
  <c r="F203"/>
  <c r="H707" i="1" l="1"/>
  <c r="H706" s="1"/>
  <c r="H705" s="1"/>
  <c r="I707"/>
  <c r="I706" s="1"/>
  <c r="I705" s="1"/>
  <c r="G707"/>
  <c r="G706" s="1"/>
  <c r="G705" s="1"/>
  <c r="H703"/>
  <c r="H702" s="1"/>
  <c r="H701" s="1"/>
  <c r="I703"/>
  <c r="I702" s="1"/>
  <c r="I701" s="1"/>
  <c r="G702"/>
  <c r="G701" s="1"/>
  <c r="G703"/>
  <c r="I700"/>
  <c r="H700"/>
  <c r="G700"/>
  <c r="G696"/>
  <c r="G477"/>
  <c r="G158" i="2"/>
  <c r="H158"/>
  <c r="F158"/>
  <c r="C158"/>
  <c r="H69" i="1"/>
  <c r="H68" s="1"/>
  <c r="I69"/>
  <c r="I68" s="1"/>
  <c r="G68"/>
  <c r="G69"/>
  <c r="G74"/>
  <c r="G645"/>
  <c r="G643"/>
  <c r="G632"/>
  <c r="G630"/>
  <c r="G121"/>
  <c r="G119"/>
  <c r="G32"/>
  <c r="G30"/>
  <c r="G240" i="2" l="1"/>
  <c r="H240"/>
  <c r="F240"/>
  <c r="H748" i="1"/>
  <c r="I748"/>
  <c r="G749"/>
  <c r="G748" s="1"/>
  <c r="G191" i="2"/>
  <c r="H191"/>
  <c r="F191"/>
  <c r="H715" i="1"/>
  <c r="I715"/>
  <c r="G716"/>
  <c r="G715" s="1"/>
  <c r="G144" i="2"/>
  <c r="H144"/>
  <c r="F144"/>
  <c r="H681" i="1"/>
  <c r="I681"/>
  <c r="G682"/>
  <c r="G681" s="1"/>
  <c r="G149" i="2"/>
  <c r="H149"/>
  <c r="F149"/>
  <c r="H667" i="1"/>
  <c r="I667"/>
  <c r="G668"/>
  <c r="G256" i="2"/>
  <c r="H256"/>
  <c r="F256"/>
  <c r="H656" i="1"/>
  <c r="I656"/>
  <c r="G657"/>
  <c r="G656" s="1"/>
  <c r="H642"/>
  <c r="I642"/>
  <c r="H651"/>
  <c r="I651"/>
  <c r="G253" i="2"/>
  <c r="H253"/>
  <c r="F253"/>
  <c r="G652" i="1"/>
  <c r="G651" s="1"/>
  <c r="G250" i="2"/>
  <c r="H250"/>
  <c r="F250"/>
  <c r="G244"/>
  <c r="H244"/>
  <c r="F244"/>
  <c r="H629" i="1"/>
  <c r="I629"/>
  <c r="G629"/>
  <c r="G171" i="2"/>
  <c r="H171"/>
  <c r="F171"/>
  <c r="H616" i="1"/>
  <c r="I616"/>
  <c r="G617"/>
  <c r="G616" s="1"/>
  <c r="G34" i="2"/>
  <c r="H34"/>
  <c r="F34"/>
  <c r="E34"/>
  <c r="H599" i="1"/>
  <c r="I599"/>
  <c r="G600"/>
  <c r="G599" s="1"/>
  <c r="G30" i="2" l="1"/>
  <c r="H30"/>
  <c r="F30"/>
  <c r="E30"/>
  <c r="H591" i="1"/>
  <c r="I591"/>
  <c r="G592"/>
  <c r="G591" s="1"/>
  <c r="G68" i="2"/>
  <c r="H68"/>
  <c r="F68"/>
  <c r="H521" i="1"/>
  <c r="I521"/>
  <c r="G522"/>
  <c r="G521" s="1"/>
  <c r="G103" i="2"/>
  <c r="H103"/>
  <c r="F103"/>
  <c r="H388" i="1"/>
  <c r="I388"/>
  <c r="G389"/>
  <c r="G388" s="1"/>
  <c r="G50" i="2"/>
  <c r="H50"/>
  <c r="F50"/>
  <c r="H292" i="1"/>
  <c r="I292"/>
  <c r="G293"/>
  <c r="G292" s="1"/>
  <c r="G47" i="2"/>
  <c r="H47"/>
  <c r="F47"/>
  <c r="H284" i="1"/>
  <c r="I284"/>
  <c r="G285"/>
  <c r="G284" s="1"/>
  <c r="G106" i="2"/>
  <c r="H106"/>
  <c r="F106"/>
  <c r="H252" i="1"/>
  <c r="I252"/>
  <c r="G253"/>
  <c r="G252" s="1"/>
  <c r="G178" i="2"/>
  <c r="H178"/>
  <c r="F178"/>
  <c r="H194" i="1"/>
  <c r="I194"/>
  <c r="G195"/>
  <c r="G194" s="1"/>
  <c r="G214" i="2"/>
  <c r="H214"/>
  <c r="F214"/>
  <c r="H182" i="1"/>
  <c r="I182"/>
  <c r="G183"/>
  <c r="G182" s="1"/>
  <c r="G233" i="2"/>
  <c r="H233"/>
  <c r="F233"/>
  <c r="H160" i="1"/>
  <c r="I160"/>
  <c r="G161"/>
  <c r="G160" s="1"/>
  <c r="G226" i="2"/>
  <c r="H226"/>
  <c r="F226"/>
  <c r="H131" i="1"/>
  <c r="I131"/>
  <c r="G132"/>
  <c r="G131" s="1"/>
  <c r="G138" i="2"/>
  <c r="H138"/>
  <c r="F138"/>
  <c r="H118" i="1"/>
  <c r="I118"/>
  <c r="G118"/>
  <c r="G222" i="2"/>
  <c r="H222"/>
  <c r="F222"/>
  <c r="H110" i="1"/>
  <c r="I110"/>
  <c r="G111"/>
  <c r="G110" s="1"/>
  <c r="H29"/>
  <c r="I29"/>
  <c r="G132" i="2"/>
  <c r="H132"/>
  <c r="F132"/>
  <c r="G29" i="1"/>
  <c r="I755" l="1"/>
  <c r="H755"/>
  <c r="G202" i="2"/>
  <c r="H202"/>
  <c r="F202"/>
  <c r="C202"/>
  <c r="H699" i="1"/>
  <c r="H698" s="1"/>
  <c r="H697" s="1"/>
  <c r="I699"/>
  <c r="I698" s="1"/>
  <c r="I697" s="1"/>
  <c r="G699"/>
  <c r="G698" s="1"/>
  <c r="G697" s="1"/>
  <c r="G162" i="2"/>
  <c r="H162"/>
  <c r="F162"/>
  <c r="C162"/>
  <c r="H231" i="1"/>
  <c r="H230" s="1"/>
  <c r="H229" s="1"/>
  <c r="H228" s="1"/>
  <c r="I231"/>
  <c r="I230" s="1"/>
  <c r="I229" s="1"/>
  <c r="I228" s="1"/>
  <c r="G231"/>
  <c r="G230" s="1"/>
  <c r="G229" s="1"/>
  <c r="G228" s="1"/>
  <c r="G183" i="2"/>
  <c r="G182" s="1"/>
  <c r="H183"/>
  <c r="H182" s="1"/>
  <c r="F183"/>
  <c r="F182" s="1"/>
  <c r="C183"/>
  <c r="H244" i="1"/>
  <c r="H243" s="1"/>
  <c r="H242" s="1"/>
  <c r="H241" s="1"/>
  <c r="H240" s="1"/>
  <c r="I244"/>
  <c r="I243" s="1"/>
  <c r="I242" s="1"/>
  <c r="I241" s="1"/>
  <c r="I240" s="1"/>
  <c r="G244"/>
  <c r="G243" s="1"/>
  <c r="G242" s="1"/>
  <c r="G241" s="1"/>
  <c r="G240" s="1"/>
  <c r="G98" i="2"/>
  <c r="H98"/>
  <c r="F98"/>
  <c r="C98"/>
  <c r="G97"/>
  <c r="H97"/>
  <c r="F97"/>
  <c r="C97"/>
  <c r="H374" i="1"/>
  <c r="H373" s="1"/>
  <c r="H372" s="1"/>
  <c r="I374"/>
  <c r="I373" s="1"/>
  <c r="I372" s="1"/>
  <c r="G374"/>
  <c r="G373" s="1"/>
  <c r="G372" s="1"/>
  <c r="H370"/>
  <c r="H369" s="1"/>
  <c r="H368" s="1"/>
  <c r="I370"/>
  <c r="I369" s="1"/>
  <c r="I368" s="1"/>
  <c r="G370"/>
  <c r="G369" s="1"/>
  <c r="G368" s="1"/>
  <c r="G92" i="2"/>
  <c r="H92"/>
  <c r="F92"/>
  <c r="C92"/>
  <c r="H356" i="1"/>
  <c r="H355" s="1"/>
  <c r="H354" s="1"/>
  <c r="I356"/>
  <c r="I355" s="1"/>
  <c r="I354" s="1"/>
  <c r="G356"/>
  <c r="G355" s="1"/>
  <c r="G354" s="1"/>
  <c r="G157" i="2"/>
  <c r="G156" s="1"/>
  <c r="H157"/>
  <c r="H156" s="1"/>
  <c r="F157"/>
  <c r="F156" s="1"/>
  <c r="C157"/>
  <c r="H66" i="1"/>
  <c r="H65" s="1"/>
  <c r="H64" s="1"/>
  <c r="I66"/>
  <c r="I65" s="1"/>
  <c r="I64" s="1"/>
  <c r="G66"/>
  <c r="G65" s="1"/>
  <c r="G64" s="1"/>
  <c r="G328"/>
  <c r="G124"/>
  <c r="G673" l="1"/>
  <c r="E53" i="3" l="1"/>
  <c r="E52" s="1"/>
  <c r="F53"/>
  <c r="F52" s="1"/>
  <c r="D53"/>
  <c r="D52" s="1"/>
  <c r="G246" i="2"/>
  <c r="H246"/>
  <c r="F246"/>
  <c r="C246"/>
  <c r="H85" i="1"/>
  <c r="H84" s="1"/>
  <c r="H83" s="1"/>
  <c r="H82" s="1"/>
  <c r="H81" s="1"/>
  <c r="I85"/>
  <c r="I84" s="1"/>
  <c r="I83" s="1"/>
  <c r="I82" s="1"/>
  <c r="I81" s="1"/>
  <c r="G85"/>
  <c r="G84" s="1"/>
  <c r="G83" s="1"/>
  <c r="G82" s="1"/>
  <c r="G81" s="1"/>
  <c r="H257" i="2"/>
  <c r="G257"/>
  <c r="G241"/>
  <c r="H241"/>
  <c r="F241"/>
  <c r="G238"/>
  <c r="H238"/>
  <c r="G239"/>
  <c r="H239"/>
  <c r="F239"/>
  <c r="F238"/>
  <c r="C238"/>
  <c r="F57" i="3"/>
  <c r="E57"/>
  <c r="G201" i="2"/>
  <c r="G200" s="1"/>
  <c r="H201"/>
  <c r="H200" s="1"/>
  <c r="F201"/>
  <c r="F200" s="1"/>
  <c r="C201"/>
  <c r="G82"/>
  <c r="H82"/>
  <c r="F82"/>
  <c r="C82"/>
  <c r="H695" i="1"/>
  <c r="H694" s="1"/>
  <c r="H693" s="1"/>
  <c r="H692" s="1"/>
  <c r="I695"/>
  <c r="I694" s="1"/>
  <c r="I693" s="1"/>
  <c r="I692" s="1"/>
  <c r="G695"/>
  <c r="G694" s="1"/>
  <c r="G693" s="1"/>
  <c r="G692" s="1"/>
  <c r="H327"/>
  <c r="H326" s="1"/>
  <c r="H325" s="1"/>
  <c r="I327"/>
  <c r="I326" s="1"/>
  <c r="I325" s="1"/>
  <c r="G327"/>
  <c r="G326" s="1"/>
  <c r="G325" s="1"/>
  <c r="L503"/>
  <c r="M503"/>
  <c r="G110" i="2"/>
  <c r="H110"/>
  <c r="F110"/>
  <c r="C110"/>
  <c r="H404" i="1"/>
  <c r="H403" s="1"/>
  <c r="H402" s="1"/>
  <c r="I404"/>
  <c r="I403" s="1"/>
  <c r="I402" s="1"/>
  <c r="G404"/>
  <c r="G403" s="1"/>
  <c r="G402" s="1"/>
  <c r="G187" i="2"/>
  <c r="H187"/>
  <c r="F187"/>
  <c r="C187"/>
  <c r="H740" i="1"/>
  <c r="H739" s="1"/>
  <c r="H738" s="1"/>
  <c r="H737" s="1"/>
  <c r="H736" s="1"/>
  <c r="H735" s="1"/>
  <c r="I740"/>
  <c r="I739" s="1"/>
  <c r="I738" s="1"/>
  <c r="I737" s="1"/>
  <c r="I736" s="1"/>
  <c r="I735" s="1"/>
  <c r="G740"/>
  <c r="G739" s="1"/>
  <c r="G738" s="1"/>
  <c r="G737" s="1"/>
  <c r="G736" s="1"/>
  <c r="G735" s="1"/>
  <c r="G734" s="1"/>
  <c r="G186" i="2"/>
  <c r="H186"/>
  <c r="F186"/>
  <c r="C186"/>
  <c r="H732" i="1"/>
  <c r="H731" s="1"/>
  <c r="H730" s="1"/>
  <c r="I732"/>
  <c r="I731" s="1"/>
  <c r="I730" s="1"/>
  <c r="G732"/>
  <c r="G731" s="1"/>
  <c r="G730" s="1"/>
  <c r="G91" i="2"/>
  <c r="H91"/>
  <c r="F91"/>
  <c r="C91"/>
  <c r="H352" i="1"/>
  <c r="H351" s="1"/>
  <c r="H350" s="1"/>
  <c r="I352"/>
  <c r="I351" s="1"/>
  <c r="I350" s="1"/>
  <c r="G352"/>
  <c r="G351" s="1"/>
  <c r="G350" s="1"/>
  <c r="G644"/>
  <c r="G642" s="1"/>
  <c r="G96" i="2"/>
  <c r="H96"/>
  <c r="F96"/>
  <c r="C96"/>
  <c r="H366" i="1"/>
  <c r="H365" s="1"/>
  <c r="H364" s="1"/>
  <c r="I366"/>
  <c r="I365" s="1"/>
  <c r="I364" s="1"/>
  <c r="G366"/>
  <c r="G365" s="1"/>
  <c r="G364" s="1"/>
  <c r="G90" i="2"/>
  <c r="H90"/>
  <c r="F90"/>
  <c r="C90"/>
  <c r="H348" i="1"/>
  <c r="H347" s="1"/>
  <c r="H346" s="1"/>
  <c r="I348"/>
  <c r="I347" s="1"/>
  <c r="I346" s="1"/>
  <c r="G348"/>
  <c r="G347" s="1"/>
  <c r="G346" s="1"/>
  <c r="G81" i="2"/>
  <c r="H81"/>
  <c r="F81"/>
  <c r="C81"/>
  <c r="H323" i="1"/>
  <c r="H322" s="1"/>
  <c r="H321" s="1"/>
  <c r="I323"/>
  <c r="I322" s="1"/>
  <c r="I321" s="1"/>
  <c r="G323"/>
  <c r="G322" s="1"/>
  <c r="G321" s="1"/>
  <c r="G185" i="2"/>
  <c r="H185"/>
  <c r="F185"/>
  <c r="C185"/>
  <c r="H728" i="1"/>
  <c r="H727" s="1"/>
  <c r="H726" s="1"/>
  <c r="I728"/>
  <c r="I727" s="1"/>
  <c r="I726" s="1"/>
  <c r="G728"/>
  <c r="G727" s="1"/>
  <c r="G726" s="1"/>
  <c r="G154" i="2"/>
  <c r="H154"/>
  <c r="F154"/>
  <c r="C154"/>
  <c r="G153"/>
  <c r="H153"/>
  <c r="F153"/>
  <c r="C153"/>
  <c r="G152"/>
  <c r="H152"/>
  <c r="F152"/>
  <c r="C152"/>
  <c r="H43" i="1"/>
  <c r="H42" s="1"/>
  <c r="I43"/>
  <c r="I42" s="1"/>
  <c r="G43"/>
  <c r="G42" s="1"/>
  <c r="H40"/>
  <c r="H39" s="1"/>
  <c r="I40"/>
  <c r="I39" s="1"/>
  <c r="G40"/>
  <c r="G39" s="1"/>
  <c r="H79"/>
  <c r="H78" s="1"/>
  <c r="H77" s="1"/>
  <c r="H76" s="1"/>
  <c r="H75" s="1"/>
  <c r="E34" i="3" s="1"/>
  <c r="I79" i="1"/>
  <c r="I78" s="1"/>
  <c r="I77" s="1"/>
  <c r="I76" s="1"/>
  <c r="I75" s="1"/>
  <c r="F34" i="3" s="1"/>
  <c r="G79" i="1"/>
  <c r="G78" s="1"/>
  <c r="G77" s="1"/>
  <c r="G76" s="1"/>
  <c r="G75" s="1"/>
  <c r="D34" i="3" s="1"/>
  <c r="G72" i="2"/>
  <c r="H72"/>
  <c r="F72"/>
  <c r="C72"/>
  <c r="G71"/>
  <c r="H71"/>
  <c r="F71"/>
  <c r="C71"/>
  <c r="H535" i="1"/>
  <c r="H534" s="1"/>
  <c r="H533" s="1"/>
  <c r="I535"/>
  <c r="I534" s="1"/>
  <c r="I533" s="1"/>
  <c r="G535"/>
  <c r="G534" s="1"/>
  <c r="G533" s="1"/>
  <c r="I725" l="1"/>
  <c r="I724" s="1"/>
  <c r="I723" s="1"/>
  <c r="I722" s="1"/>
  <c r="G691"/>
  <c r="I691"/>
  <c r="H691"/>
  <c r="H725"/>
  <c r="H724" s="1"/>
  <c r="H723" s="1"/>
  <c r="H722" s="1"/>
  <c r="H38"/>
  <c r="H37" s="1"/>
  <c r="H36" s="1"/>
  <c r="I38"/>
  <c r="I37" s="1"/>
  <c r="I36" s="1"/>
  <c r="G725"/>
  <c r="G724" s="1"/>
  <c r="G723" s="1"/>
  <c r="G722" s="1"/>
  <c r="H734"/>
  <c r="E51" i="3"/>
  <c r="E50" s="1"/>
  <c r="I734" i="1"/>
  <c r="F51" i="3"/>
  <c r="F50" s="1"/>
  <c r="D51"/>
  <c r="D50" s="1"/>
  <c r="G184" i="2"/>
  <c r="H184"/>
  <c r="F184"/>
  <c r="G38" i="1"/>
  <c r="G37" s="1"/>
  <c r="G36" s="1"/>
  <c r="G151" i="2"/>
  <c r="H151"/>
  <c r="F151"/>
  <c r="F70"/>
  <c r="G70"/>
  <c r="H70"/>
  <c r="H531" i="1"/>
  <c r="H530" s="1"/>
  <c r="H529" s="1"/>
  <c r="H528" s="1"/>
  <c r="I531"/>
  <c r="I530" s="1"/>
  <c r="I529" s="1"/>
  <c r="I528" s="1"/>
  <c r="G531"/>
  <c r="G530" s="1"/>
  <c r="G529" s="1"/>
  <c r="G528" s="1"/>
  <c r="G161" i="2"/>
  <c r="G160" s="1"/>
  <c r="H161"/>
  <c r="H160" s="1"/>
  <c r="F161"/>
  <c r="F160" s="1"/>
  <c r="C161"/>
  <c r="H73" i="1"/>
  <c r="H72" s="1"/>
  <c r="H71" s="1"/>
  <c r="I73"/>
  <c r="I72" s="1"/>
  <c r="I71" s="1"/>
  <c r="G73"/>
  <c r="G72" s="1"/>
  <c r="G71" s="1"/>
  <c r="G113" i="2"/>
  <c r="G112" s="1"/>
  <c r="H113"/>
  <c r="H112" s="1"/>
  <c r="F113"/>
  <c r="F112" s="1"/>
  <c r="C113"/>
  <c r="G123"/>
  <c r="H123"/>
  <c r="F123"/>
  <c r="C123"/>
  <c r="G122"/>
  <c r="H122"/>
  <c r="F122"/>
  <c r="C122"/>
  <c r="G121"/>
  <c r="H121"/>
  <c r="F121"/>
  <c r="C121"/>
  <c r="G120"/>
  <c r="H120"/>
  <c r="F120"/>
  <c r="C120"/>
  <c r="G119"/>
  <c r="H119"/>
  <c r="F119"/>
  <c r="C119"/>
  <c r="H462" i="1"/>
  <c r="H461" s="1"/>
  <c r="I462"/>
  <c r="I461" s="1"/>
  <c r="G462"/>
  <c r="G461" s="1"/>
  <c r="H459"/>
  <c r="H458" s="1"/>
  <c r="H457" s="1"/>
  <c r="I459"/>
  <c r="I458" s="1"/>
  <c r="I457" s="1"/>
  <c r="G459"/>
  <c r="G458" s="1"/>
  <c r="G457" s="1"/>
  <c r="H455"/>
  <c r="H454" s="1"/>
  <c r="H453" s="1"/>
  <c r="I455"/>
  <c r="I454" s="1"/>
  <c r="I453" s="1"/>
  <c r="G455"/>
  <c r="G454" s="1"/>
  <c r="G453" s="1"/>
  <c r="H451"/>
  <c r="H450" s="1"/>
  <c r="H449" s="1"/>
  <c r="I451"/>
  <c r="I450" s="1"/>
  <c r="I449" s="1"/>
  <c r="G451"/>
  <c r="G450" s="1"/>
  <c r="G449" s="1"/>
  <c r="H447"/>
  <c r="H446" s="1"/>
  <c r="H445" s="1"/>
  <c r="I447"/>
  <c r="I446" s="1"/>
  <c r="I445" s="1"/>
  <c r="G447"/>
  <c r="G446" s="1"/>
  <c r="G445" s="1"/>
  <c r="H690" l="1"/>
  <c r="H689" s="1"/>
  <c r="E32" i="3"/>
  <c r="I690" i="1"/>
  <c r="I689" s="1"/>
  <c r="F32" i="3"/>
  <c r="G690" i="1"/>
  <c r="G689" s="1"/>
  <c r="D32" i="3"/>
  <c r="H63" i="1"/>
  <c r="H62" s="1"/>
  <c r="H61" s="1"/>
  <c r="G63"/>
  <c r="G62" s="1"/>
  <c r="G61" s="1"/>
  <c r="I63"/>
  <c r="I62" s="1"/>
  <c r="I61" s="1"/>
  <c r="H429"/>
  <c r="H428" s="1"/>
  <c r="H427" s="1"/>
  <c r="H426" s="1"/>
  <c r="I429"/>
  <c r="I428" s="1"/>
  <c r="I427" s="1"/>
  <c r="I426" s="1"/>
  <c r="G429"/>
  <c r="G428" s="1"/>
  <c r="G427" s="1"/>
  <c r="G426" s="1"/>
  <c r="H753"/>
  <c r="H752" s="1"/>
  <c r="I753"/>
  <c r="I752" s="1"/>
  <c r="G753"/>
  <c r="G752" s="1"/>
  <c r="H747"/>
  <c r="I747"/>
  <c r="G747"/>
  <c r="G192" i="2"/>
  <c r="H192"/>
  <c r="F192"/>
  <c r="G189"/>
  <c r="H189"/>
  <c r="G190"/>
  <c r="H190"/>
  <c r="F190"/>
  <c r="F189"/>
  <c r="C189"/>
  <c r="H720" i="1"/>
  <c r="H719" s="1"/>
  <c r="I720"/>
  <c r="I719" s="1"/>
  <c r="G720"/>
  <c r="G719" s="1"/>
  <c r="H714"/>
  <c r="I714"/>
  <c r="G714"/>
  <c r="G150" i="2"/>
  <c r="H150"/>
  <c r="F150"/>
  <c r="G147"/>
  <c r="H147"/>
  <c r="G148"/>
  <c r="H148"/>
  <c r="F147"/>
  <c r="C147"/>
  <c r="G669" i="1"/>
  <c r="F148" i="2" l="1"/>
  <c r="F146" s="1"/>
  <c r="G667" i="1"/>
  <c r="H188" i="2"/>
  <c r="H181" s="1"/>
  <c r="G188"/>
  <c r="G181" s="1"/>
  <c r="F188"/>
  <c r="F181" s="1"/>
  <c r="H146"/>
  <c r="G146"/>
  <c r="I713" i="1"/>
  <c r="I712" s="1"/>
  <c r="I711" s="1"/>
  <c r="I710" s="1"/>
  <c r="I709" s="1"/>
  <c r="I688" s="1"/>
  <c r="I746"/>
  <c r="H713"/>
  <c r="H712" s="1"/>
  <c r="H711" s="1"/>
  <c r="H710" s="1"/>
  <c r="H709" s="1"/>
  <c r="H688" s="1"/>
  <c r="G713"/>
  <c r="G712" s="1"/>
  <c r="G711" s="1"/>
  <c r="G710" s="1"/>
  <c r="G709" s="1"/>
  <c r="G688" s="1"/>
  <c r="H746"/>
  <c r="G746"/>
  <c r="G21" i="2"/>
  <c r="H21"/>
  <c r="F21"/>
  <c r="H586" i="1"/>
  <c r="I586"/>
  <c r="G586"/>
  <c r="G100" i="2"/>
  <c r="H100"/>
  <c r="F100"/>
  <c r="C100"/>
  <c r="K503" i="1"/>
  <c r="G221" i="2"/>
  <c r="H221"/>
  <c r="G223"/>
  <c r="H223"/>
  <c r="G224"/>
  <c r="H224"/>
  <c r="G225"/>
  <c r="H225"/>
  <c r="G227"/>
  <c r="H227"/>
  <c r="G228"/>
  <c r="H228"/>
  <c r="G229"/>
  <c r="H229"/>
  <c r="G230"/>
  <c r="H230"/>
  <c r="G231"/>
  <c r="H231"/>
  <c r="G232"/>
  <c r="H232"/>
  <c r="G234"/>
  <c r="H234"/>
  <c r="G235"/>
  <c r="H235"/>
  <c r="G236"/>
  <c r="H236"/>
  <c r="G237"/>
  <c r="H237"/>
  <c r="G242"/>
  <c r="H242"/>
  <c r="G243"/>
  <c r="H243"/>
  <c r="G245"/>
  <c r="H245"/>
  <c r="G248"/>
  <c r="H248"/>
  <c r="G249"/>
  <c r="H249"/>
  <c r="G251"/>
  <c r="H251"/>
  <c r="G252"/>
  <c r="H252"/>
  <c r="G254"/>
  <c r="H254"/>
  <c r="G255"/>
  <c r="H255"/>
  <c r="G195"/>
  <c r="G194" s="1"/>
  <c r="H195"/>
  <c r="H194" s="1"/>
  <c r="G197"/>
  <c r="G196" s="1"/>
  <c r="H197"/>
  <c r="H196" s="1"/>
  <c r="G175"/>
  <c r="G174" s="1"/>
  <c r="H175"/>
  <c r="H174" s="1"/>
  <c r="G177"/>
  <c r="H177"/>
  <c r="G179"/>
  <c r="H179"/>
  <c r="G180"/>
  <c r="H180"/>
  <c r="G169"/>
  <c r="H169"/>
  <c r="G170"/>
  <c r="H170"/>
  <c r="G172"/>
  <c r="H172"/>
  <c r="G165"/>
  <c r="H165"/>
  <c r="G166"/>
  <c r="H166"/>
  <c r="G136"/>
  <c r="H136"/>
  <c r="G137"/>
  <c r="H137"/>
  <c r="G139"/>
  <c r="H139"/>
  <c r="G140"/>
  <c r="H140"/>
  <c r="G142"/>
  <c r="H142"/>
  <c r="G143"/>
  <c r="H143"/>
  <c r="G145"/>
  <c r="H145"/>
  <c r="G126"/>
  <c r="H126"/>
  <c r="G127"/>
  <c r="H127"/>
  <c r="G128"/>
  <c r="H128"/>
  <c r="G130"/>
  <c r="H130"/>
  <c r="G131"/>
  <c r="H131"/>
  <c r="G133"/>
  <c r="H133"/>
  <c r="G75"/>
  <c r="H75"/>
  <c r="G76"/>
  <c r="H76"/>
  <c r="G78"/>
  <c r="H78"/>
  <c r="G79"/>
  <c r="H79"/>
  <c r="G80"/>
  <c r="H80"/>
  <c r="G84"/>
  <c r="H84"/>
  <c r="G85"/>
  <c r="H85"/>
  <c r="G86"/>
  <c r="H86"/>
  <c r="G87"/>
  <c r="H87"/>
  <c r="G88"/>
  <c r="H88"/>
  <c r="G89"/>
  <c r="H89"/>
  <c r="G94"/>
  <c r="H94"/>
  <c r="G95"/>
  <c r="H95"/>
  <c r="G101"/>
  <c r="H101"/>
  <c r="G102"/>
  <c r="H102"/>
  <c r="G104"/>
  <c r="H104"/>
  <c r="G105"/>
  <c r="H105"/>
  <c r="G107"/>
  <c r="H107"/>
  <c r="G108"/>
  <c r="H108"/>
  <c r="G109"/>
  <c r="H109"/>
  <c r="G14"/>
  <c r="H14"/>
  <c r="G15"/>
  <c r="H15"/>
  <c r="G16"/>
  <c r="H16"/>
  <c r="G18"/>
  <c r="H18"/>
  <c r="G19"/>
  <c r="H19"/>
  <c r="G20"/>
  <c r="H20"/>
  <c r="G24"/>
  <c r="H24"/>
  <c r="G25"/>
  <c r="H25"/>
  <c r="G26"/>
  <c r="H26"/>
  <c r="G28"/>
  <c r="H28"/>
  <c r="G29"/>
  <c r="H29"/>
  <c r="G31"/>
  <c r="H31"/>
  <c r="G32"/>
  <c r="H32"/>
  <c r="G33"/>
  <c r="H33"/>
  <c r="G35"/>
  <c r="H35"/>
  <c r="G36"/>
  <c r="H36"/>
  <c r="F108"/>
  <c r="C108"/>
  <c r="F107"/>
  <c r="F105"/>
  <c r="C105"/>
  <c r="F104"/>
  <c r="F102"/>
  <c r="F101"/>
  <c r="C101"/>
  <c r="F95"/>
  <c r="F94"/>
  <c r="C94"/>
  <c r="F89"/>
  <c r="C89"/>
  <c r="F88"/>
  <c r="F87"/>
  <c r="C87"/>
  <c r="F86"/>
  <c r="C86"/>
  <c r="F85"/>
  <c r="F84"/>
  <c r="C84"/>
  <c r="F80"/>
  <c r="C80"/>
  <c r="F79"/>
  <c r="F78"/>
  <c r="C78"/>
  <c r="C77"/>
  <c r="F76"/>
  <c r="F75"/>
  <c r="C75"/>
  <c r="H381" i="1"/>
  <c r="H380" s="1"/>
  <c r="H379" s="1"/>
  <c r="H378" s="1"/>
  <c r="H377" s="1"/>
  <c r="H376" s="1"/>
  <c r="I381"/>
  <c r="I380" s="1"/>
  <c r="I379" s="1"/>
  <c r="I378" s="1"/>
  <c r="I377" s="1"/>
  <c r="I376" s="1"/>
  <c r="G381"/>
  <c r="G380" s="1"/>
  <c r="G379" s="1"/>
  <c r="G378" s="1"/>
  <c r="G377" s="1"/>
  <c r="G376" s="1"/>
  <c r="H412"/>
  <c r="H411" s="1"/>
  <c r="H410" s="1"/>
  <c r="I412"/>
  <c r="I411" s="1"/>
  <c r="I410" s="1"/>
  <c r="G412"/>
  <c r="G411" s="1"/>
  <c r="G410" s="1"/>
  <c r="G409" s="1"/>
  <c r="G408" s="1"/>
  <c r="G407" s="1"/>
  <c r="G406" s="1"/>
  <c r="H400"/>
  <c r="H399" s="1"/>
  <c r="I400"/>
  <c r="I399" s="1"/>
  <c r="G401"/>
  <c r="G400" s="1"/>
  <c r="G399" s="1"/>
  <c r="H397"/>
  <c r="H396" s="1"/>
  <c r="I397"/>
  <c r="I396" s="1"/>
  <c r="G397"/>
  <c r="G396" s="1"/>
  <c r="H387"/>
  <c r="I387"/>
  <c r="G387"/>
  <c r="H393"/>
  <c r="H392" s="1"/>
  <c r="I393"/>
  <c r="I392" s="1"/>
  <c r="G393"/>
  <c r="G392" s="1"/>
  <c r="H361"/>
  <c r="H360" s="1"/>
  <c r="H359" s="1"/>
  <c r="H358" s="1"/>
  <c r="I361"/>
  <c r="I360" s="1"/>
  <c r="I359" s="1"/>
  <c r="I358" s="1"/>
  <c r="G361"/>
  <c r="G360" s="1"/>
  <c r="G359" s="1"/>
  <c r="G358" s="1"/>
  <c r="H343"/>
  <c r="H342" s="1"/>
  <c r="H341" s="1"/>
  <c r="L341" s="1"/>
  <c r="I343"/>
  <c r="I342" s="1"/>
  <c r="I341" s="1"/>
  <c r="M341" s="1"/>
  <c r="G343"/>
  <c r="G342" s="1"/>
  <c r="G341" s="1"/>
  <c r="K341" s="1"/>
  <c r="H339"/>
  <c r="H338" s="1"/>
  <c r="H337" s="1"/>
  <c r="L337" s="1"/>
  <c r="I339"/>
  <c r="I338" s="1"/>
  <c r="I337" s="1"/>
  <c r="M337" s="1"/>
  <c r="G339"/>
  <c r="G338" s="1"/>
  <c r="G337" s="1"/>
  <c r="K337" s="1"/>
  <c r="H334"/>
  <c r="H333" s="1"/>
  <c r="H332" s="1"/>
  <c r="I334"/>
  <c r="I333" s="1"/>
  <c r="I332" s="1"/>
  <c r="G334"/>
  <c r="G333" s="1"/>
  <c r="G332" s="1"/>
  <c r="H319"/>
  <c r="H318" s="1"/>
  <c r="H317" s="1"/>
  <c r="L317" s="1"/>
  <c r="I319"/>
  <c r="I318" s="1"/>
  <c r="I317" s="1"/>
  <c r="M317" s="1"/>
  <c r="G319"/>
  <c r="G318" s="1"/>
  <c r="G317" s="1"/>
  <c r="K317" s="1"/>
  <c r="H314"/>
  <c r="H313" s="1"/>
  <c r="H312" s="1"/>
  <c r="L312" s="1"/>
  <c r="I314"/>
  <c r="I313" s="1"/>
  <c r="I312" s="1"/>
  <c r="M312" s="1"/>
  <c r="G314"/>
  <c r="G313" s="1"/>
  <c r="G312" s="1"/>
  <c r="K312" s="1"/>
  <c r="H309"/>
  <c r="H308" s="1"/>
  <c r="I309"/>
  <c r="I308" s="1"/>
  <c r="H310"/>
  <c r="I310"/>
  <c r="G309"/>
  <c r="G308" s="1"/>
  <c r="F77" i="2" s="1"/>
  <c r="G310" i="1"/>
  <c r="H305"/>
  <c r="H304" s="1"/>
  <c r="H303" s="1"/>
  <c r="I305"/>
  <c r="I304" s="1"/>
  <c r="I303" s="1"/>
  <c r="G305"/>
  <c r="G304" s="1"/>
  <c r="G303" s="1"/>
  <c r="F243" i="2"/>
  <c r="G622" i="1"/>
  <c r="F140" i="2"/>
  <c r="H126" i="1"/>
  <c r="H125" s="1"/>
  <c r="I126"/>
  <c r="I125" s="1"/>
  <c r="G126"/>
  <c r="G125" s="1"/>
  <c r="H141" i="2" l="1"/>
  <c r="G141"/>
  <c r="G247"/>
  <c r="H247"/>
  <c r="H27"/>
  <c r="H99"/>
  <c r="H129"/>
  <c r="G168"/>
  <c r="G167" s="1"/>
  <c r="H168"/>
  <c r="H167" s="1"/>
  <c r="G27"/>
  <c r="G176"/>
  <c r="G173" s="1"/>
  <c r="G99"/>
  <c r="H176"/>
  <c r="H173" s="1"/>
  <c r="G135"/>
  <c r="H135"/>
  <c r="G129"/>
  <c r="H331" i="1"/>
  <c r="H330" s="1"/>
  <c r="H329" s="1"/>
  <c r="G302"/>
  <c r="G301" s="1"/>
  <c r="G300" s="1"/>
  <c r="D37" i="3" s="1"/>
  <c r="I331" i="1"/>
  <c r="G331"/>
  <c r="G330" s="1"/>
  <c r="G329" s="1"/>
  <c r="G93" i="2"/>
  <c r="H93"/>
  <c r="F93"/>
  <c r="H83"/>
  <c r="F83"/>
  <c r="G83"/>
  <c r="H220"/>
  <c r="G220"/>
  <c r="I745" i="1"/>
  <c r="I744" s="1"/>
  <c r="I743" s="1"/>
  <c r="I742" s="1"/>
  <c r="G745"/>
  <c r="G744" s="1"/>
  <c r="G743" s="1"/>
  <c r="G742" s="1"/>
  <c r="H745"/>
  <c r="H744" s="1"/>
  <c r="H743" s="1"/>
  <c r="H742" s="1"/>
  <c r="F74" i="2"/>
  <c r="I409" i="1"/>
  <c r="I408" s="1"/>
  <c r="I407" s="1"/>
  <c r="I406" s="1"/>
  <c r="M410"/>
  <c r="H77" i="2"/>
  <c r="H74" s="1"/>
  <c r="M308" i="1"/>
  <c r="G77" i="2"/>
  <c r="G74" s="1"/>
  <c r="L308" i="1"/>
  <c r="H302"/>
  <c r="H301" s="1"/>
  <c r="H300" s="1"/>
  <c r="E37" i="3" s="1"/>
  <c r="H409" i="1"/>
  <c r="H408" s="1"/>
  <c r="H407" s="1"/>
  <c r="H406" s="1"/>
  <c r="L410"/>
  <c r="I302"/>
  <c r="I301" s="1"/>
  <c r="I300" s="1"/>
  <c r="F37" i="3" s="1"/>
  <c r="I330" i="1"/>
  <c r="I329" s="1"/>
  <c r="G17" i="2"/>
  <c r="H17"/>
  <c r="I386" i="1"/>
  <c r="F109" i="2"/>
  <c r="F99" s="1"/>
  <c r="I395" i="1"/>
  <c r="M395" s="1"/>
  <c r="K308"/>
  <c r="H386"/>
  <c r="K410"/>
  <c r="H13" i="2"/>
  <c r="H125"/>
  <c r="G193"/>
  <c r="H23"/>
  <c r="G164"/>
  <c r="G155" s="1"/>
  <c r="H193"/>
  <c r="G23"/>
  <c r="H164"/>
  <c r="H155" s="1"/>
  <c r="G13"/>
  <c r="G125"/>
  <c r="G386" i="1"/>
  <c r="H395"/>
  <c r="L395" s="1"/>
  <c r="G395"/>
  <c r="K395" s="1"/>
  <c r="G385" l="1"/>
  <c r="G384" s="1"/>
  <c r="G383" s="1"/>
  <c r="G299" s="1"/>
  <c r="G298" s="1"/>
  <c r="H385"/>
  <c r="H384" s="1"/>
  <c r="H383" s="1"/>
  <c r="H299" s="1"/>
  <c r="H298" s="1"/>
  <c r="I385"/>
  <c r="I384" s="1"/>
  <c r="I383" s="1"/>
  <c r="I299" s="1"/>
  <c r="I298" s="1"/>
  <c r="G134" i="2"/>
  <c r="H134"/>
  <c r="H124"/>
  <c r="G12"/>
  <c r="H73"/>
  <c r="G73"/>
  <c r="H12"/>
  <c r="F73"/>
  <c r="G124"/>
  <c r="G206"/>
  <c r="G205" s="1"/>
  <c r="H206"/>
  <c r="H205" s="1"/>
  <c r="F206"/>
  <c r="F205" s="1"/>
  <c r="E19" i="3"/>
  <c r="F19"/>
  <c r="D19"/>
  <c r="C206" i="2"/>
  <c r="H264" i="1"/>
  <c r="H263" s="1"/>
  <c r="H262" s="1"/>
  <c r="H261" s="1"/>
  <c r="H260" s="1"/>
  <c r="H259" s="1"/>
  <c r="I264"/>
  <c r="I263" s="1"/>
  <c r="I262" s="1"/>
  <c r="I261" s="1"/>
  <c r="I260" s="1"/>
  <c r="I259" s="1"/>
  <c r="G264"/>
  <c r="G263" s="1"/>
  <c r="G262" s="1"/>
  <c r="G261" s="1"/>
  <c r="G260" s="1"/>
  <c r="G259" s="1"/>
  <c r="F221" i="2"/>
  <c r="C221"/>
  <c r="H109" i="1"/>
  <c r="H108" s="1"/>
  <c r="H107" s="1"/>
  <c r="E14" i="3" s="1"/>
  <c r="I109" i="1"/>
  <c r="I108" s="1"/>
  <c r="I107" s="1"/>
  <c r="F14" i="3" s="1"/>
  <c r="G109" i="1"/>
  <c r="G108" s="1"/>
  <c r="G107" s="1"/>
  <c r="D14" i="3" s="1"/>
  <c r="F255" i="2"/>
  <c r="F254"/>
  <c r="C254"/>
  <c r="F252"/>
  <c r="C252"/>
  <c r="F251"/>
  <c r="F249"/>
  <c r="F248"/>
  <c r="C248"/>
  <c r="H647" i="1"/>
  <c r="H646" s="1"/>
  <c r="I647"/>
  <c r="I646" s="1"/>
  <c r="G647"/>
  <c r="G646" s="1"/>
  <c r="H641"/>
  <c r="I641"/>
  <c r="G641"/>
  <c r="H655"/>
  <c r="H654" s="1"/>
  <c r="I655"/>
  <c r="I654" s="1"/>
  <c r="G655"/>
  <c r="G654" s="1"/>
  <c r="F247" i="2" l="1"/>
  <c r="I640" i="1"/>
  <c r="G640"/>
  <c r="H640"/>
  <c r="H650" l="1"/>
  <c r="H649" s="1"/>
  <c r="H639" s="1"/>
  <c r="H638" s="1"/>
  <c r="I650"/>
  <c r="I649" s="1"/>
  <c r="I639" s="1"/>
  <c r="I638" s="1"/>
  <c r="G650"/>
  <c r="G649" s="1"/>
  <c r="G639" s="1"/>
  <c r="G638" s="1"/>
  <c r="E20" i="2"/>
  <c r="F20"/>
  <c r="C20"/>
  <c r="F245"/>
  <c r="F242"/>
  <c r="C242"/>
  <c r="F237"/>
  <c r="C237"/>
  <c r="F236"/>
  <c r="C236"/>
  <c r="F235"/>
  <c r="C235"/>
  <c r="F234"/>
  <c r="F232"/>
  <c r="C232"/>
  <c r="F231"/>
  <c r="C231"/>
  <c r="F230"/>
  <c r="C230"/>
  <c r="F229"/>
  <c r="C229"/>
  <c r="F228"/>
  <c r="C228"/>
  <c r="F227"/>
  <c r="F225"/>
  <c r="C225"/>
  <c r="F224"/>
  <c r="C224"/>
  <c r="F223"/>
  <c r="C223"/>
  <c r="G219"/>
  <c r="H219"/>
  <c r="F219"/>
  <c r="C219"/>
  <c r="G218"/>
  <c r="H218"/>
  <c r="F218"/>
  <c r="C218"/>
  <c r="F220" l="1"/>
  <c r="G637" i="1"/>
  <c r="G636" s="1"/>
  <c r="D15" i="3"/>
  <c r="H637" i="1"/>
  <c r="H636" s="1"/>
  <c r="E15" i="3"/>
  <c r="I637" i="1"/>
  <c r="I636" s="1"/>
  <c r="F15" i="3"/>
  <c r="F217" i="2"/>
  <c r="F216" s="1"/>
  <c r="H217"/>
  <c r="H216" s="1"/>
  <c r="G217"/>
  <c r="G216" s="1"/>
  <c r="G215"/>
  <c r="H215"/>
  <c r="F215"/>
  <c r="G213"/>
  <c r="H213"/>
  <c r="F213"/>
  <c r="C213"/>
  <c r="G211"/>
  <c r="H211"/>
  <c r="F211"/>
  <c r="G210"/>
  <c r="H210"/>
  <c r="F210"/>
  <c r="C211"/>
  <c r="C210"/>
  <c r="F197"/>
  <c r="F196" s="1"/>
  <c r="C197"/>
  <c r="F195"/>
  <c r="F194" s="1"/>
  <c r="C195"/>
  <c r="F180"/>
  <c r="C180"/>
  <c r="F179"/>
  <c r="F177"/>
  <c r="C177"/>
  <c r="F175"/>
  <c r="F174" s="1"/>
  <c r="C175"/>
  <c r="F172"/>
  <c r="F170"/>
  <c r="F169"/>
  <c r="C169"/>
  <c r="F166"/>
  <c r="C166"/>
  <c r="F165"/>
  <c r="C165"/>
  <c r="F145"/>
  <c r="F143"/>
  <c r="F142"/>
  <c r="C142"/>
  <c r="F139"/>
  <c r="F137"/>
  <c r="F136"/>
  <c r="C136"/>
  <c r="F133"/>
  <c r="F131"/>
  <c r="F130"/>
  <c r="C130"/>
  <c r="F128"/>
  <c r="C128"/>
  <c r="F127"/>
  <c r="C127"/>
  <c r="F126"/>
  <c r="C126"/>
  <c r="G118"/>
  <c r="H118"/>
  <c r="F118"/>
  <c r="C118"/>
  <c r="G117"/>
  <c r="H117"/>
  <c r="F117"/>
  <c r="C117"/>
  <c r="G116"/>
  <c r="H116"/>
  <c r="F116"/>
  <c r="G115"/>
  <c r="H115"/>
  <c r="F115"/>
  <c r="C115"/>
  <c r="F141" l="1"/>
  <c r="F168"/>
  <c r="F167" s="1"/>
  <c r="F176"/>
  <c r="F173" s="1"/>
  <c r="G212"/>
  <c r="H212"/>
  <c r="F212"/>
  <c r="F135"/>
  <c r="F129"/>
  <c r="F114"/>
  <c r="F111" s="1"/>
  <c r="G114"/>
  <c r="G111" s="1"/>
  <c r="H114"/>
  <c r="H111" s="1"/>
  <c r="F125"/>
  <c r="F209"/>
  <c r="F193"/>
  <c r="G209"/>
  <c r="H209"/>
  <c r="F164"/>
  <c r="F155" s="1"/>
  <c r="G61"/>
  <c r="H61"/>
  <c r="F61"/>
  <c r="G60"/>
  <c r="H60"/>
  <c r="F60"/>
  <c r="C60"/>
  <c r="G69"/>
  <c r="H69"/>
  <c r="F69"/>
  <c r="G67"/>
  <c r="H67"/>
  <c r="F67"/>
  <c r="G66"/>
  <c r="H66"/>
  <c r="F66"/>
  <c r="C66"/>
  <c r="G65"/>
  <c r="H65"/>
  <c r="F65"/>
  <c r="C65"/>
  <c r="G64"/>
  <c r="H64"/>
  <c r="F64"/>
  <c r="C64"/>
  <c r="G63"/>
  <c r="H63"/>
  <c r="F63"/>
  <c r="C63"/>
  <c r="G62"/>
  <c r="H62"/>
  <c r="F62"/>
  <c r="C62"/>
  <c r="G57"/>
  <c r="H57"/>
  <c r="G58"/>
  <c r="H58"/>
  <c r="F58"/>
  <c r="F57"/>
  <c r="C57"/>
  <c r="G56"/>
  <c r="H56"/>
  <c r="F56"/>
  <c r="G55"/>
  <c r="H55"/>
  <c r="F55"/>
  <c r="C55"/>
  <c r="G54"/>
  <c r="H54"/>
  <c r="F54"/>
  <c r="G53"/>
  <c r="H53"/>
  <c r="F53"/>
  <c r="C53"/>
  <c r="G51"/>
  <c r="H51"/>
  <c r="F51"/>
  <c r="G49"/>
  <c r="H49"/>
  <c r="F49"/>
  <c r="C49"/>
  <c r="G48"/>
  <c r="H48"/>
  <c r="F48"/>
  <c r="G46"/>
  <c r="H46"/>
  <c r="F46"/>
  <c r="C46"/>
  <c r="F59" l="1"/>
  <c r="G59"/>
  <c r="H59"/>
  <c r="G45"/>
  <c r="H45"/>
  <c r="F45"/>
  <c r="H199"/>
  <c r="G199"/>
  <c r="F199"/>
  <c r="F134"/>
  <c r="F124"/>
  <c r="F52"/>
  <c r="H52"/>
  <c r="G52"/>
  <c r="G43"/>
  <c r="H43"/>
  <c r="G44"/>
  <c r="H44"/>
  <c r="F44"/>
  <c r="F43"/>
  <c r="C43"/>
  <c r="G41"/>
  <c r="H41"/>
  <c r="F41"/>
  <c r="C41"/>
  <c r="G39"/>
  <c r="H39"/>
  <c r="G40"/>
  <c r="H40"/>
  <c r="F40"/>
  <c r="F39"/>
  <c r="C39"/>
  <c r="C38"/>
  <c r="C37"/>
  <c r="F36"/>
  <c r="F35"/>
  <c r="F33"/>
  <c r="F32"/>
  <c r="E36"/>
  <c r="E35"/>
  <c r="E33"/>
  <c r="E32"/>
  <c r="D36"/>
  <c r="D35"/>
  <c r="D33"/>
  <c r="D32"/>
  <c r="C32"/>
  <c r="F31"/>
  <c r="F29"/>
  <c r="E31"/>
  <c r="E29"/>
  <c r="D31"/>
  <c r="D29"/>
  <c r="C29"/>
  <c r="F28"/>
  <c r="E28"/>
  <c r="D28"/>
  <c r="C28"/>
  <c r="C27"/>
  <c r="F26"/>
  <c r="E26"/>
  <c r="D26"/>
  <c r="C26"/>
  <c r="F25"/>
  <c r="F24"/>
  <c r="E25"/>
  <c r="E24"/>
  <c r="D25"/>
  <c r="D24"/>
  <c r="C24"/>
  <c r="F19"/>
  <c r="E19"/>
  <c r="D19"/>
  <c r="F18"/>
  <c r="E18"/>
  <c r="D18"/>
  <c r="C18"/>
  <c r="C17"/>
  <c r="F16"/>
  <c r="E16"/>
  <c r="D16"/>
  <c r="F15"/>
  <c r="E15"/>
  <c r="D15"/>
  <c r="C15"/>
  <c r="F14"/>
  <c r="E14"/>
  <c r="D14"/>
  <c r="C14"/>
  <c r="C13"/>
  <c r="C12"/>
  <c r="H556" i="1"/>
  <c r="H555" s="1"/>
  <c r="H554" s="1"/>
  <c r="I556"/>
  <c r="I555" s="1"/>
  <c r="I554" s="1"/>
  <c r="G556"/>
  <c r="G555" s="1"/>
  <c r="G554" s="1"/>
  <c r="F27" i="2" l="1"/>
  <c r="F23"/>
  <c r="F17"/>
  <c r="F13"/>
  <c r="F38"/>
  <c r="F37" s="1"/>
  <c r="G38"/>
  <c r="H38"/>
  <c r="H584" i="1"/>
  <c r="H583" s="1"/>
  <c r="H582" s="1"/>
  <c r="H581" s="1"/>
  <c r="I584"/>
  <c r="I583" s="1"/>
  <c r="I582" s="1"/>
  <c r="I581" s="1"/>
  <c r="G584"/>
  <c r="G583" s="1"/>
  <c r="G582" s="1"/>
  <c r="G581" s="1"/>
  <c r="H579"/>
  <c r="I579"/>
  <c r="G579"/>
  <c r="H577"/>
  <c r="I577"/>
  <c r="G577"/>
  <c r="H573"/>
  <c r="H572" s="1"/>
  <c r="H571" s="1"/>
  <c r="I573"/>
  <c r="I572" s="1"/>
  <c r="I571" s="1"/>
  <c r="G573"/>
  <c r="G572" s="1"/>
  <c r="G571" s="1"/>
  <c r="H595"/>
  <c r="H594" s="1"/>
  <c r="I595"/>
  <c r="I594" s="1"/>
  <c r="G595"/>
  <c r="G594" s="1"/>
  <c r="H590"/>
  <c r="I590"/>
  <c r="G590"/>
  <c r="H607"/>
  <c r="H606" s="1"/>
  <c r="I607"/>
  <c r="I606" s="1"/>
  <c r="G607"/>
  <c r="G606" s="1"/>
  <c r="H604"/>
  <c r="H603" s="1"/>
  <c r="I604"/>
  <c r="I603" s="1"/>
  <c r="G604"/>
  <c r="G603" s="1"/>
  <c r="H598"/>
  <c r="I598"/>
  <c r="G598"/>
  <c r="H563"/>
  <c r="H562" s="1"/>
  <c r="I563"/>
  <c r="I562" s="1"/>
  <c r="G563"/>
  <c r="G562" s="1"/>
  <c r="H566"/>
  <c r="H565" s="1"/>
  <c r="I566"/>
  <c r="I565" s="1"/>
  <c r="G566"/>
  <c r="G565" s="1"/>
  <c r="H37" i="2" l="1"/>
  <c r="H258" s="1"/>
  <c r="G37"/>
  <c r="G258" s="1"/>
  <c r="F12"/>
  <c r="F258" s="1"/>
  <c r="H589" i="1"/>
  <c r="G589"/>
  <c r="H576"/>
  <c r="H575" s="1"/>
  <c r="H570" s="1"/>
  <c r="I589"/>
  <c r="G576"/>
  <c r="G575" s="1"/>
  <c r="G570" s="1"/>
  <c r="G597"/>
  <c r="K597" s="1"/>
  <c r="H597"/>
  <c r="L597" s="1"/>
  <c r="I576"/>
  <c r="I575" s="1"/>
  <c r="I570" s="1"/>
  <c r="I597"/>
  <c r="M597" s="1"/>
  <c r="I561"/>
  <c r="I560" s="1"/>
  <c r="I559" s="1"/>
  <c r="I558" s="1"/>
  <c r="H561"/>
  <c r="H560" s="1"/>
  <c r="H559" s="1"/>
  <c r="H558" s="1"/>
  <c r="G561"/>
  <c r="G560" s="1"/>
  <c r="G559" s="1"/>
  <c r="G558" s="1"/>
  <c r="E47" i="3" l="1"/>
  <c r="L558" i="1"/>
  <c r="F47" i="3"/>
  <c r="M558" i="1"/>
  <c r="K558"/>
  <c r="D47" i="3"/>
  <c r="H588" i="1"/>
  <c r="G588"/>
  <c r="I588"/>
  <c r="H569" l="1"/>
  <c r="H568" s="1"/>
  <c r="E49" i="3" s="1"/>
  <c r="I569" i="1"/>
  <c r="I568" s="1"/>
  <c r="F49" i="3" s="1"/>
  <c r="G569" i="1"/>
  <c r="G568" s="1"/>
  <c r="D49" i="3" s="1"/>
  <c r="H551" i="1"/>
  <c r="H550" s="1"/>
  <c r="H549" s="1"/>
  <c r="L549" s="1"/>
  <c r="I551"/>
  <c r="I550" s="1"/>
  <c r="I549" s="1"/>
  <c r="M549" s="1"/>
  <c r="G551"/>
  <c r="G550" s="1"/>
  <c r="G549" s="1"/>
  <c r="K549" s="1"/>
  <c r="H544"/>
  <c r="H543" s="1"/>
  <c r="H542" s="1"/>
  <c r="H541" s="1"/>
  <c r="H540" s="1"/>
  <c r="H539" s="1"/>
  <c r="E45" i="3" s="1"/>
  <c r="I544" i="1"/>
  <c r="I543" s="1"/>
  <c r="I542" s="1"/>
  <c r="I541" s="1"/>
  <c r="I540" s="1"/>
  <c r="I539" s="1"/>
  <c r="F45" i="3" s="1"/>
  <c r="G544" i="1"/>
  <c r="G543" s="1"/>
  <c r="G542" s="1"/>
  <c r="G541" s="1"/>
  <c r="G540" s="1"/>
  <c r="G539" s="1"/>
  <c r="D45" i="3" s="1"/>
  <c r="G548" i="1" l="1"/>
  <c r="G547" s="1"/>
  <c r="G546" s="1"/>
  <c r="I548"/>
  <c r="I547" s="1"/>
  <c r="I546" s="1"/>
  <c r="H548"/>
  <c r="H547" s="1"/>
  <c r="H546" s="1"/>
  <c r="H443"/>
  <c r="H442" s="1"/>
  <c r="H441" s="1"/>
  <c r="I443"/>
  <c r="I442" s="1"/>
  <c r="I441" s="1"/>
  <c r="G443"/>
  <c r="G442" s="1"/>
  <c r="G441" s="1"/>
  <c r="H439"/>
  <c r="H438" s="1"/>
  <c r="H437" s="1"/>
  <c r="L437" s="1"/>
  <c r="I439"/>
  <c r="I438" s="1"/>
  <c r="I437" s="1"/>
  <c r="M437" s="1"/>
  <c r="G439"/>
  <c r="G438" s="1"/>
  <c r="G437" s="1"/>
  <c r="K437" s="1"/>
  <c r="H686"/>
  <c r="H685" s="1"/>
  <c r="I686"/>
  <c r="I685" s="1"/>
  <c r="G686"/>
  <c r="G685" s="1"/>
  <c r="H680"/>
  <c r="I680"/>
  <c r="G680"/>
  <c r="H672"/>
  <c r="H671" s="1"/>
  <c r="I672"/>
  <c r="I671" s="1"/>
  <c r="G672"/>
  <c r="G671" s="1"/>
  <c r="H666"/>
  <c r="I666"/>
  <c r="G666"/>
  <c r="H634"/>
  <c r="H633" s="1"/>
  <c r="I634"/>
  <c r="I633" s="1"/>
  <c r="G634"/>
  <c r="G633" s="1"/>
  <c r="H628"/>
  <c r="I628"/>
  <c r="G628"/>
  <c r="H621"/>
  <c r="H620" s="1"/>
  <c r="I621"/>
  <c r="I620" s="1"/>
  <c r="G621"/>
  <c r="G620" s="1"/>
  <c r="H615"/>
  <c r="I615"/>
  <c r="G615"/>
  <c r="H502"/>
  <c r="H501" s="1"/>
  <c r="H500" s="1"/>
  <c r="I502"/>
  <c r="I501" s="1"/>
  <c r="I500" s="1"/>
  <c r="G502"/>
  <c r="G501" s="1"/>
  <c r="G500" s="1"/>
  <c r="H510"/>
  <c r="H509" s="1"/>
  <c r="H508" s="1"/>
  <c r="I510"/>
  <c r="I509" s="1"/>
  <c r="I508" s="1"/>
  <c r="G510"/>
  <c r="G509" s="1"/>
  <c r="G508" s="1"/>
  <c r="H514"/>
  <c r="H513" s="1"/>
  <c r="H512" s="1"/>
  <c r="I514"/>
  <c r="I513" s="1"/>
  <c r="I512" s="1"/>
  <c r="G514"/>
  <c r="G513" s="1"/>
  <c r="G512" s="1"/>
  <c r="H506"/>
  <c r="H505" s="1"/>
  <c r="H504" s="1"/>
  <c r="I506"/>
  <c r="I505" s="1"/>
  <c r="I504" s="1"/>
  <c r="G506"/>
  <c r="G505" s="1"/>
  <c r="G504" s="1"/>
  <c r="H525"/>
  <c r="I525"/>
  <c r="H526"/>
  <c r="I526"/>
  <c r="G525"/>
  <c r="G526"/>
  <c r="H520"/>
  <c r="I520"/>
  <c r="G520"/>
  <c r="H496"/>
  <c r="H495" s="1"/>
  <c r="H494" s="1"/>
  <c r="I496"/>
  <c r="I495" s="1"/>
  <c r="I494" s="1"/>
  <c r="G496"/>
  <c r="G495" s="1"/>
  <c r="G494" s="1"/>
  <c r="H476"/>
  <c r="H475" s="1"/>
  <c r="H474" s="1"/>
  <c r="I476"/>
  <c r="I475" s="1"/>
  <c r="I474" s="1"/>
  <c r="G476"/>
  <c r="G475" s="1"/>
  <c r="G474" s="1"/>
  <c r="H491"/>
  <c r="H490" s="1"/>
  <c r="H489" s="1"/>
  <c r="I491"/>
  <c r="I490" s="1"/>
  <c r="I489" s="1"/>
  <c r="G491"/>
  <c r="G490" s="1"/>
  <c r="G489" s="1"/>
  <c r="H434"/>
  <c r="H433" s="1"/>
  <c r="H432" s="1"/>
  <c r="I434"/>
  <c r="I433" s="1"/>
  <c r="I432" s="1"/>
  <c r="G434"/>
  <c r="G433" s="1"/>
  <c r="G432" s="1"/>
  <c r="I431" l="1"/>
  <c r="I425" s="1"/>
  <c r="I424" s="1"/>
  <c r="F39" i="3" s="1"/>
  <c r="G431" i="1"/>
  <c r="G425" s="1"/>
  <c r="G424" s="1"/>
  <c r="D39" i="3" s="1"/>
  <c r="H431" i="1"/>
  <c r="H425" s="1"/>
  <c r="H424" s="1"/>
  <c r="E39" i="3" s="1"/>
  <c r="I538" i="1"/>
  <c r="I537" s="1"/>
  <c r="F46" i="3"/>
  <c r="G538" i="1"/>
  <c r="G537" s="1"/>
  <c r="D46" i="3"/>
  <c r="H538" i="1"/>
  <c r="H537" s="1"/>
  <c r="E46" i="3"/>
  <c r="I665" i="1"/>
  <c r="I664" s="1"/>
  <c r="I663" s="1"/>
  <c r="I662" s="1"/>
  <c r="I661" s="1"/>
  <c r="I660" s="1"/>
  <c r="H679"/>
  <c r="H678" s="1"/>
  <c r="H677" s="1"/>
  <c r="H676" s="1"/>
  <c r="H675" s="1"/>
  <c r="H674" s="1"/>
  <c r="I679"/>
  <c r="I678" s="1"/>
  <c r="I677" s="1"/>
  <c r="I676" s="1"/>
  <c r="I675" s="1"/>
  <c r="I674" s="1"/>
  <c r="H627"/>
  <c r="H626" s="1"/>
  <c r="H625" s="1"/>
  <c r="H624" s="1"/>
  <c r="H623" s="1"/>
  <c r="G679"/>
  <c r="G678" s="1"/>
  <c r="G677" s="1"/>
  <c r="G676" s="1"/>
  <c r="G675" s="1"/>
  <c r="G674" s="1"/>
  <c r="I627"/>
  <c r="I626" s="1"/>
  <c r="I625" s="1"/>
  <c r="I624" s="1"/>
  <c r="I623" s="1"/>
  <c r="H614"/>
  <c r="H613" s="1"/>
  <c r="H612" s="1"/>
  <c r="H611" s="1"/>
  <c r="G665"/>
  <c r="G664" s="1"/>
  <c r="G663" s="1"/>
  <c r="G662" s="1"/>
  <c r="G661" s="1"/>
  <c r="G660" s="1"/>
  <c r="G499"/>
  <c r="G627"/>
  <c r="G626" s="1"/>
  <c r="G625" s="1"/>
  <c r="G624" s="1"/>
  <c r="G623" s="1"/>
  <c r="G614"/>
  <c r="G613" s="1"/>
  <c r="G612" s="1"/>
  <c r="G611" s="1"/>
  <c r="H665"/>
  <c r="H664" s="1"/>
  <c r="H663" s="1"/>
  <c r="H662" s="1"/>
  <c r="H661" s="1"/>
  <c r="H660" s="1"/>
  <c r="I614"/>
  <c r="I613" s="1"/>
  <c r="I612" s="1"/>
  <c r="I611" s="1"/>
  <c r="I499"/>
  <c r="H519"/>
  <c r="H518" s="1"/>
  <c r="H499"/>
  <c r="I519"/>
  <c r="I518" s="1"/>
  <c r="G519"/>
  <c r="G518" s="1"/>
  <c r="G517" l="1"/>
  <c r="G516" s="1"/>
  <c r="D43" i="3" s="1"/>
  <c r="I517" i="1"/>
  <c r="I516" s="1"/>
  <c r="F43" i="3" s="1"/>
  <c r="H517" i="1"/>
  <c r="H516" s="1"/>
  <c r="E43" i="3" s="1"/>
  <c r="G610" i="1"/>
  <c r="G609" s="1"/>
  <c r="D24" i="3"/>
  <c r="D23" s="1"/>
  <c r="H610" i="1"/>
  <c r="H609" s="1"/>
  <c r="E24" i="3"/>
  <c r="E23" s="1"/>
  <c r="I610" i="1"/>
  <c r="I609" s="1"/>
  <c r="F24" i="3"/>
  <c r="F23" s="1"/>
  <c r="H480" i="1"/>
  <c r="H479" s="1"/>
  <c r="H478" s="1"/>
  <c r="I480"/>
  <c r="I479" s="1"/>
  <c r="I478" s="1"/>
  <c r="G480"/>
  <c r="G479" s="1"/>
  <c r="G478" s="1"/>
  <c r="H486"/>
  <c r="H485" s="1"/>
  <c r="H484" s="1"/>
  <c r="H483" s="1"/>
  <c r="I486"/>
  <c r="I485" s="1"/>
  <c r="I484" s="1"/>
  <c r="I483" s="1"/>
  <c r="G486"/>
  <c r="G485" s="1"/>
  <c r="G484" s="1"/>
  <c r="G483" s="1"/>
  <c r="H471"/>
  <c r="H470" s="1"/>
  <c r="H469" s="1"/>
  <c r="I471"/>
  <c r="I470" s="1"/>
  <c r="I469" s="1"/>
  <c r="G471"/>
  <c r="G470" s="1"/>
  <c r="G469" s="1"/>
  <c r="H421"/>
  <c r="H420" s="1"/>
  <c r="H419" s="1"/>
  <c r="H418" s="1"/>
  <c r="H417" s="1"/>
  <c r="H416" s="1"/>
  <c r="E38" i="3" s="1"/>
  <c r="I421" i="1"/>
  <c r="I420" s="1"/>
  <c r="I419" s="1"/>
  <c r="I418" s="1"/>
  <c r="I417" s="1"/>
  <c r="I416" s="1"/>
  <c r="F38" i="3" s="1"/>
  <c r="G421" i="1"/>
  <c r="G420" s="1"/>
  <c r="G419" s="1"/>
  <c r="G418" s="1"/>
  <c r="G417" s="1"/>
  <c r="G416" s="1"/>
  <c r="D38" i="3" s="1"/>
  <c r="H291" i="1"/>
  <c r="I291"/>
  <c r="G291"/>
  <c r="H296"/>
  <c r="H295" s="1"/>
  <c r="I296"/>
  <c r="I295" s="1"/>
  <c r="G296"/>
  <c r="G295" s="1"/>
  <c r="H283"/>
  <c r="I283"/>
  <c r="G283"/>
  <c r="H288"/>
  <c r="H287" s="1"/>
  <c r="I288"/>
  <c r="I287" s="1"/>
  <c r="G288"/>
  <c r="G287" s="1"/>
  <c r="H275"/>
  <c r="H274" s="1"/>
  <c r="H273" s="1"/>
  <c r="L273" s="1"/>
  <c r="I275"/>
  <c r="I274" s="1"/>
  <c r="I273" s="1"/>
  <c r="M273" s="1"/>
  <c r="G275"/>
  <c r="G274" s="1"/>
  <c r="G273" s="1"/>
  <c r="K273" s="1"/>
  <c r="H271"/>
  <c r="H270" s="1"/>
  <c r="H269" s="1"/>
  <c r="L269" s="1"/>
  <c r="I271"/>
  <c r="I270" s="1"/>
  <c r="I269" s="1"/>
  <c r="M269" s="1"/>
  <c r="G271"/>
  <c r="G270" s="1"/>
  <c r="G269" s="1"/>
  <c r="K269" s="1"/>
  <c r="H251"/>
  <c r="I251"/>
  <c r="G251"/>
  <c r="H256"/>
  <c r="H255" s="1"/>
  <c r="I256"/>
  <c r="I255" s="1"/>
  <c r="G256"/>
  <c r="G255" s="1"/>
  <c r="H238"/>
  <c r="H237" s="1"/>
  <c r="L237" s="1"/>
  <c r="I238"/>
  <c r="I237" s="1"/>
  <c r="M237" s="1"/>
  <c r="G238"/>
  <c r="G237" s="1"/>
  <c r="K237" s="1"/>
  <c r="H235"/>
  <c r="H234" s="1"/>
  <c r="L234" s="1"/>
  <c r="I235"/>
  <c r="I234" s="1"/>
  <c r="M234" s="1"/>
  <c r="G235"/>
  <c r="G234" s="1"/>
  <c r="K234" s="1"/>
  <c r="H223"/>
  <c r="H222" s="1"/>
  <c r="H221" s="1"/>
  <c r="I223"/>
  <c r="I222" s="1"/>
  <c r="I221" s="1"/>
  <c r="G223"/>
  <c r="G222" s="1"/>
  <c r="G221" s="1"/>
  <c r="H217"/>
  <c r="H216" s="1"/>
  <c r="H215" s="1"/>
  <c r="H214" s="1"/>
  <c r="I217"/>
  <c r="I216" s="1"/>
  <c r="I215" s="1"/>
  <c r="I214" s="1"/>
  <c r="G217"/>
  <c r="G216" s="1"/>
  <c r="G215" s="1"/>
  <c r="G214" s="1"/>
  <c r="H211"/>
  <c r="H210" s="1"/>
  <c r="H209" s="1"/>
  <c r="H208" s="1"/>
  <c r="H207" s="1"/>
  <c r="H206" s="1"/>
  <c r="E29" i="3" s="1"/>
  <c r="I211" i="1"/>
  <c r="I210" s="1"/>
  <c r="I209" s="1"/>
  <c r="I208" s="1"/>
  <c r="I207" s="1"/>
  <c r="I206" s="1"/>
  <c r="F29" i="3" s="1"/>
  <c r="G211" i="1"/>
  <c r="G210" s="1"/>
  <c r="G209" s="1"/>
  <c r="G208" s="1"/>
  <c r="G207" s="1"/>
  <c r="G206" s="1"/>
  <c r="D29" i="3" s="1"/>
  <c r="H204" i="1"/>
  <c r="H203" s="1"/>
  <c r="H202" s="1"/>
  <c r="H201" s="1"/>
  <c r="H200" s="1"/>
  <c r="E28" i="3" s="1"/>
  <c r="I204" i="1"/>
  <c r="I203" s="1"/>
  <c r="I202" s="1"/>
  <c r="I201" s="1"/>
  <c r="I200" s="1"/>
  <c r="F28" i="3" s="1"/>
  <c r="G204" i="1"/>
  <c r="G203" s="1"/>
  <c r="G202" s="1"/>
  <c r="G201" s="1"/>
  <c r="G200" s="1"/>
  <c r="D28" i="3" s="1"/>
  <c r="H198" i="1"/>
  <c r="H197" s="1"/>
  <c r="I198"/>
  <c r="I197" s="1"/>
  <c r="G198"/>
  <c r="G197" s="1"/>
  <c r="H193"/>
  <c r="I193"/>
  <c r="G193"/>
  <c r="H181"/>
  <c r="I181"/>
  <c r="G181"/>
  <c r="H186"/>
  <c r="H185" s="1"/>
  <c r="I186"/>
  <c r="I185" s="1"/>
  <c r="G186"/>
  <c r="G185" s="1"/>
  <c r="H220" l="1"/>
  <c r="H219" s="1"/>
  <c r="H213" s="1"/>
  <c r="E30" i="3" s="1"/>
  <c r="L221" i="1"/>
  <c r="I220"/>
  <c r="I219" s="1"/>
  <c r="I213" s="1"/>
  <c r="F30" i="3" s="1"/>
  <c r="M221" i="1"/>
  <c r="G220"/>
  <c r="G219" s="1"/>
  <c r="G213" s="1"/>
  <c r="D30" i="3" s="1"/>
  <c r="K221" i="1"/>
  <c r="H415"/>
  <c r="I415"/>
  <c r="G415"/>
  <c r="I468"/>
  <c r="G468"/>
  <c r="G467" s="1"/>
  <c r="G466" s="1"/>
  <c r="H468"/>
  <c r="I268"/>
  <c r="I267" s="1"/>
  <c r="I266" s="1"/>
  <c r="H282"/>
  <c r="G250"/>
  <c r="G192"/>
  <c r="G233"/>
  <c r="G282"/>
  <c r="I233"/>
  <c r="H250"/>
  <c r="I250"/>
  <c r="H290"/>
  <c r="L290" s="1"/>
  <c r="I290"/>
  <c r="M290" s="1"/>
  <c r="G290"/>
  <c r="K290" s="1"/>
  <c r="H268"/>
  <c r="H267" s="1"/>
  <c r="H266" s="1"/>
  <c r="I282"/>
  <c r="G180"/>
  <c r="H233"/>
  <c r="H180"/>
  <c r="G268"/>
  <c r="G267" s="1"/>
  <c r="G266" s="1"/>
  <c r="I180"/>
  <c r="I192"/>
  <c r="H192"/>
  <c r="H172"/>
  <c r="H171" s="1"/>
  <c r="H170" s="1"/>
  <c r="I172"/>
  <c r="I171" s="1"/>
  <c r="I170" s="1"/>
  <c r="G172"/>
  <c r="G171" s="1"/>
  <c r="G170" s="1"/>
  <c r="H156"/>
  <c r="H155" s="1"/>
  <c r="H154" s="1"/>
  <c r="I156"/>
  <c r="I155" s="1"/>
  <c r="I154" s="1"/>
  <c r="G156"/>
  <c r="G155" s="1"/>
  <c r="G154" s="1"/>
  <c r="H152"/>
  <c r="H151" s="1"/>
  <c r="H150" s="1"/>
  <c r="I152"/>
  <c r="I151" s="1"/>
  <c r="I150" s="1"/>
  <c r="G152"/>
  <c r="G151" s="1"/>
  <c r="G150" s="1"/>
  <c r="H168"/>
  <c r="H167" s="1"/>
  <c r="H166" s="1"/>
  <c r="L166" s="1"/>
  <c r="I168"/>
  <c r="I167" s="1"/>
  <c r="I166" s="1"/>
  <c r="M166" s="1"/>
  <c r="G168"/>
  <c r="G167" s="1"/>
  <c r="G166" s="1"/>
  <c r="K166" s="1"/>
  <c r="H176"/>
  <c r="H175" s="1"/>
  <c r="H174" s="1"/>
  <c r="I176"/>
  <c r="I175" s="1"/>
  <c r="I174" s="1"/>
  <c r="G176"/>
  <c r="G175" s="1"/>
  <c r="G174" s="1"/>
  <c r="H164"/>
  <c r="H163" s="1"/>
  <c r="I164"/>
  <c r="I163" s="1"/>
  <c r="G164"/>
  <c r="G163" s="1"/>
  <c r="H159"/>
  <c r="I159"/>
  <c r="G159"/>
  <c r="H146"/>
  <c r="H145" s="1"/>
  <c r="H144" s="1"/>
  <c r="H143" s="1"/>
  <c r="I146"/>
  <c r="I145" s="1"/>
  <c r="I144" s="1"/>
  <c r="I143" s="1"/>
  <c r="G146"/>
  <c r="G145" s="1"/>
  <c r="G144" s="1"/>
  <c r="G143" s="1"/>
  <c r="H141"/>
  <c r="H140" s="1"/>
  <c r="H139" s="1"/>
  <c r="I141"/>
  <c r="I140" s="1"/>
  <c r="I139" s="1"/>
  <c r="G141"/>
  <c r="G140" s="1"/>
  <c r="G139" s="1"/>
  <c r="H130"/>
  <c r="I130"/>
  <c r="H135"/>
  <c r="H134" s="1"/>
  <c r="I135"/>
  <c r="I134" s="1"/>
  <c r="G130"/>
  <c r="G135"/>
  <c r="G134" s="1"/>
  <c r="H123"/>
  <c r="H122" s="1"/>
  <c r="I123"/>
  <c r="I122" s="1"/>
  <c r="G123"/>
  <c r="G122" s="1"/>
  <c r="H117"/>
  <c r="I117"/>
  <c r="G117"/>
  <c r="H103"/>
  <c r="H102" s="1"/>
  <c r="H101" s="1"/>
  <c r="H100" s="1"/>
  <c r="H99" s="1"/>
  <c r="E56" i="3" s="1"/>
  <c r="I103" i="1"/>
  <c r="I102" s="1"/>
  <c r="I101" s="1"/>
  <c r="I100" s="1"/>
  <c r="I99" s="1"/>
  <c r="F56" i="3" s="1"/>
  <c r="G103" i="1"/>
  <c r="G102" s="1"/>
  <c r="G101" s="1"/>
  <c r="G100" s="1"/>
  <c r="G99" s="1"/>
  <c r="D56" i="3" s="1"/>
  <c r="H97" i="1"/>
  <c r="H96" s="1"/>
  <c r="H95" s="1"/>
  <c r="I97"/>
  <c r="I96" s="1"/>
  <c r="I95" s="1"/>
  <c r="G97"/>
  <c r="G96" s="1"/>
  <c r="G95" s="1"/>
  <c r="H93"/>
  <c r="H92" s="1"/>
  <c r="H91" s="1"/>
  <c r="L91" s="1"/>
  <c r="I93"/>
  <c r="I92" s="1"/>
  <c r="I91" s="1"/>
  <c r="M91" s="1"/>
  <c r="G93"/>
  <c r="G92" s="1"/>
  <c r="G91" s="1"/>
  <c r="K91" s="1"/>
  <c r="H56"/>
  <c r="H55" s="1"/>
  <c r="I56"/>
  <c r="I55" s="1"/>
  <c r="G56"/>
  <c r="G55" s="1"/>
  <c r="H59"/>
  <c r="H58" s="1"/>
  <c r="I59"/>
  <c r="I58" s="1"/>
  <c r="G59"/>
  <c r="G58" s="1"/>
  <c r="H49"/>
  <c r="H48" s="1"/>
  <c r="L48" s="1"/>
  <c r="I49"/>
  <c r="I48" s="1"/>
  <c r="M48" s="1"/>
  <c r="G49"/>
  <c r="G48" s="1"/>
  <c r="H34"/>
  <c r="H33" s="1"/>
  <c r="I34"/>
  <c r="I33" s="1"/>
  <c r="G34"/>
  <c r="G33" s="1"/>
  <c r="H28"/>
  <c r="I28"/>
  <c r="G28"/>
  <c r="H227" l="1"/>
  <c r="H226" s="1"/>
  <c r="H225" s="1"/>
  <c r="G227"/>
  <c r="G226" s="1"/>
  <c r="G225" s="1"/>
  <c r="I227"/>
  <c r="I226" s="1"/>
  <c r="F33" i="3" s="1"/>
  <c r="F31" s="1"/>
  <c r="I179" i="1"/>
  <c r="I178" s="1"/>
  <c r="M180"/>
  <c r="H191"/>
  <c r="H190" s="1"/>
  <c r="H189" s="1"/>
  <c r="E27" i="3" s="1"/>
  <c r="L192" i="1"/>
  <c r="H138"/>
  <c r="H137" s="1"/>
  <c r="E17" i="3" s="1"/>
  <c r="L139" i="1"/>
  <c r="I191"/>
  <c r="I190" s="1"/>
  <c r="I189" s="1"/>
  <c r="F27" i="3" s="1"/>
  <c r="M192" i="1"/>
  <c r="H249"/>
  <c r="H248" s="1"/>
  <c r="H247" s="1"/>
  <c r="E40" i="3" s="1"/>
  <c r="E36" s="1"/>
  <c r="L250" i="1"/>
  <c r="H179"/>
  <c r="H178" s="1"/>
  <c r="L180"/>
  <c r="I249"/>
  <c r="I248" s="1"/>
  <c r="I247" s="1"/>
  <c r="F40" i="3" s="1"/>
  <c r="F36" s="1"/>
  <c r="M250" i="1"/>
  <c r="I138"/>
  <c r="I137" s="1"/>
  <c r="F17" i="3" s="1"/>
  <c r="M139" i="1"/>
  <c r="G179"/>
  <c r="G178" s="1"/>
  <c r="K180"/>
  <c r="G249"/>
  <c r="G248" s="1"/>
  <c r="G247" s="1"/>
  <c r="K250"/>
  <c r="G191"/>
  <c r="G190" s="1"/>
  <c r="G189" s="1"/>
  <c r="D27" i="3" s="1"/>
  <c r="K192" i="1"/>
  <c r="I467"/>
  <c r="I466" s="1"/>
  <c r="G47"/>
  <c r="K48"/>
  <c r="G138"/>
  <c r="G137" s="1"/>
  <c r="D17" i="3" s="1"/>
  <c r="K139" i="1"/>
  <c r="H467"/>
  <c r="H466" s="1"/>
  <c r="G116"/>
  <c r="G115" s="1"/>
  <c r="G114" s="1"/>
  <c r="I116"/>
  <c r="I115" s="1"/>
  <c r="I114" s="1"/>
  <c r="H116"/>
  <c r="H115" s="1"/>
  <c r="H114" s="1"/>
  <c r="H258"/>
  <c r="E48" i="3"/>
  <c r="E44" s="1"/>
  <c r="I258" i="1"/>
  <c r="F48" i="3"/>
  <c r="F44" s="1"/>
  <c r="G258" i="1"/>
  <c r="D48" i="3"/>
  <c r="D44" s="1"/>
  <c r="G465" i="1"/>
  <c r="G414" s="1"/>
  <c r="D42" i="3"/>
  <c r="D41" s="1"/>
  <c r="H281" i="1"/>
  <c r="H280" s="1"/>
  <c r="H279" s="1"/>
  <c r="H278" s="1"/>
  <c r="H277" s="1"/>
  <c r="I281"/>
  <c r="I280" s="1"/>
  <c r="I279" s="1"/>
  <c r="I278" s="1"/>
  <c r="I277" s="1"/>
  <c r="G281"/>
  <c r="G280" s="1"/>
  <c r="G279" s="1"/>
  <c r="G278" s="1"/>
  <c r="G277" s="1"/>
  <c r="G158"/>
  <c r="H158"/>
  <c r="I158"/>
  <c r="H54"/>
  <c r="H53" s="1"/>
  <c r="H51" s="1"/>
  <c r="I90"/>
  <c r="I89" s="1"/>
  <c r="I88" s="1"/>
  <c r="I129"/>
  <c r="H129"/>
  <c r="G129"/>
  <c r="I54"/>
  <c r="I53" s="1"/>
  <c r="I52" s="1"/>
  <c r="F26" i="3" s="1"/>
  <c r="G27" i="1"/>
  <c r="G26" s="1"/>
  <c r="G25" s="1"/>
  <c r="G24" s="1"/>
  <c r="G54"/>
  <c r="G53" s="1"/>
  <c r="G52" s="1"/>
  <c r="D26" i="3" s="1"/>
  <c r="G90" i="1"/>
  <c r="G89" s="1"/>
  <c r="G88" s="1"/>
  <c r="H90"/>
  <c r="H89" s="1"/>
  <c r="H88" s="1"/>
  <c r="I27"/>
  <c r="I26" s="1"/>
  <c r="I25" s="1"/>
  <c r="I24" s="1"/>
  <c r="G46"/>
  <c r="H27"/>
  <c r="H26" s="1"/>
  <c r="H25" s="1"/>
  <c r="H24" s="1"/>
  <c r="H47"/>
  <c r="H46"/>
  <c r="I47"/>
  <c r="I46"/>
  <c r="I225" l="1"/>
  <c r="D33" i="3"/>
  <c r="D31" s="1"/>
  <c r="E33"/>
  <c r="E31" s="1"/>
  <c r="F25"/>
  <c r="I188" i="1"/>
  <c r="I149"/>
  <c r="I148" s="1"/>
  <c r="F20" i="3" s="1"/>
  <c r="M158" i="1"/>
  <c r="D40" i="3"/>
  <c r="D36" s="1"/>
  <c r="H128" i="1"/>
  <c r="H113" s="1"/>
  <c r="L129"/>
  <c r="I128"/>
  <c r="I113" s="1"/>
  <c r="M129"/>
  <c r="H246"/>
  <c r="I246"/>
  <c r="H188"/>
  <c r="H149"/>
  <c r="H148" s="1"/>
  <c r="E20" i="3" s="1"/>
  <c r="L158" i="1"/>
  <c r="F18" i="3"/>
  <c r="E18"/>
  <c r="D18"/>
  <c r="G246" i="1"/>
  <c r="E42" i="3"/>
  <c r="E41" s="1"/>
  <c r="H465" i="1"/>
  <c r="H414" s="1"/>
  <c r="G188"/>
  <c r="D25" i="3"/>
  <c r="F42"/>
  <c r="F41" s="1"/>
  <c r="I465" i="1"/>
  <c r="I414" s="1"/>
  <c r="G149"/>
  <c r="K158"/>
  <c r="G128"/>
  <c r="G113" s="1"/>
  <c r="K129"/>
  <c r="I87"/>
  <c r="F55" i="3"/>
  <c r="F54" s="1"/>
  <c r="G45" i="1"/>
  <c r="D22" i="3"/>
  <c r="D21" s="1"/>
  <c r="H87" i="1"/>
  <c r="E55" i="3"/>
  <c r="E54" s="1"/>
  <c r="H45" i="1"/>
  <c r="E22" i="3"/>
  <c r="E21" s="1"/>
  <c r="I45" i="1"/>
  <c r="F22" i="3"/>
  <c r="F21" s="1"/>
  <c r="G87" i="1"/>
  <c r="D55" i="3"/>
  <c r="D54" s="1"/>
  <c r="I51" i="1"/>
  <c r="H52"/>
  <c r="E26" i="3" s="1"/>
  <c r="E25" s="1"/>
  <c r="G51" i="1"/>
  <c r="H106" l="1"/>
  <c r="H105" s="1"/>
  <c r="I106"/>
  <c r="I105" s="1"/>
  <c r="G148"/>
  <c r="H22"/>
  <c r="H21" s="1"/>
  <c r="I22"/>
  <c r="I21" s="1"/>
  <c r="G22"/>
  <c r="G21" s="1"/>
  <c r="G106" l="1"/>
  <c r="G105" s="1"/>
  <c r="D20" i="3"/>
  <c r="H20" i="1"/>
  <c r="H19" s="1"/>
  <c r="H18" s="1"/>
  <c r="H17" s="1"/>
  <c r="H756" s="1"/>
  <c r="L21"/>
  <c r="I20"/>
  <c r="I19" s="1"/>
  <c r="I18" s="1"/>
  <c r="I17" s="1"/>
  <c r="I756" s="1"/>
  <c r="M21"/>
  <c r="G20"/>
  <c r="G19" s="1"/>
  <c r="K21"/>
  <c r="E16" i="3"/>
  <c r="E13" s="1"/>
  <c r="E58" s="1"/>
  <c r="F16" l="1"/>
  <c r="F13" s="1"/>
  <c r="F58" s="1"/>
  <c r="H260" i="2"/>
  <c r="G260"/>
  <c r="G18" i="1"/>
  <c r="E60" i="3"/>
  <c r="D16"/>
  <c r="D13" s="1"/>
  <c r="D58" s="1"/>
  <c r="G17" i="1" l="1"/>
  <c r="G756" s="1"/>
  <c r="F260" i="2" s="1"/>
  <c r="F60" i="3"/>
  <c r="D60" l="1"/>
</calcChain>
</file>

<file path=xl/sharedStrings.xml><?xml version="1.0" encoding="utf-8"?>
<sst xmlns="http://schemas.openxmlformats.org/spreadsheetml/2006/main" count="2838" uniqueCount="564">
  <si>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</si>
  <si>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</si>
  <si>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</si>
  <si>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</si>
  <si>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</si>
  <si>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</si>
  <si>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</si>
  <si>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         2016 год</t>
  </si>
  <si>
    <t>1</t>
  </si>
  <si>
    <t>2</t>
  </si>
  <si>
    <t>3</t>
  </si>
  <si>
    <t>4</t>
  </si>
  <si>
    <t>5</t>
  </si>
  <si>
    <t>6</t>
  </si>
  <si>
    <t xml:space="preserve">Ведомственная структура расходов районного бюджета </t>
  </si>
  <si>
    <t>на 2016 год и плановый период 2017-2018 гг.</t>
  </si>
  <si>
    <t>Сумма на          2017 год</t>
  </si>
  <si>
    <t>Сумма на          2018 год</t>
  </si>
  <si>
    <t>Финансово-экономическое управление администрации Мотыгинского района</t>
  </si>
  <si>
    <t>0 94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</si>
  <si>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</si>
  <si>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</si>
  <si>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 xml:space="preserve">Муниципальная программа Мотыгинского района "Управление муниципальными финансами" </t>
  </si>
  <si>
    <t>Подпрограмма "Обеспечение реализации муниципальной программы и прочие мероприятия"</t>
  </si>
  <si>
    <t>0 520000000</t>
  </si>
  <si>
    <t>0 500000000</t>
  </si>
  <si>
    <t>0 520000210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</si>
  <si>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</si>
  <si>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</si>
  <si>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выплаты персоналу, за исключением фонда оплаты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</si>
  <si>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</si>
  <si>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</si>
  <si>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</si>
  <si>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Межбюджетные трансферты</t>
  </si>
  <si>
    <t>Субвенции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</si>
  <si>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</si>
  <si>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</si>
  <si>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оборона</t>
  </si>
  <si>
    <t>Мобилизационная и вневойсковая подготовка</t>
  </si>
  <si>
    <t>Непрограммные расходы отдельных органов исполнительной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</si>
  <si>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</si>
  <si>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Национальная экономика</t>
  </si>
  <si>
    <t>Общеэкономические вопросы</t>
  </si>
  <si>
    <t>Муниципальная программа "Содействие занятости населения Мотыгинского района"</t>
  </si>
  <si>
    <t>Подпрограмма "Организация временного трудоустройства несовершеннолетних граждан в возрасте от 14 до 18 лет в свободное от учебы время и организация общественных и временных работ.</t>
  </si>
  <si>
    <t>Организация временного трудоустройства несовершеннолетних граждан  в возрасте от 14 до 18 лет в свободное от учебы время</t>
  </si>
  <si>
    <t>Иные межбюджетные трансферты</t>
  </si>
  <si>
    <t>Организация общественных и временных работ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</si>
  <si>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</si>
  <si>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 "Управление муниципальными финансами Мотыгинского района"</t>
  </si>
  <si>
    <t>Подпрограмма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</t>
  </si>
  <si>
    <t>0 510000000</t>
  </si>
  <si>
    <t>Предоставление дотаций на выравнивание бюджетной обеспеченности муниципальных образований Мотыгинского района из регионального фонда финансовой поддержки за счет средств краевого бюджета</t>
  </si>
  <si>
    <t>0 510076010</t>
  </si>
  <si>
    <t>Дотации</t>
  </si>
  <si>
    <t xml:space="preserve">Дотации на выравнивание бюджетной обеспеченности </t>
  </si>
  <si>
    <t>Предоставление дотаций на выравнивание бюджетной обеспеченности муниципальных образований Мотыгинского района из регионального фонда финансовой поддержки за счет средств районного  бюджета</t>
  </si>
  <si>
    <t>0 510050010</t>
  </si>
  <si>
    <t>Прочие межбюджетные трансферты общего характера</t>
  </si>
  <si>
    <t>Иной межбюджетный трансферт на поддержку мер по обеспечению сбалансированности бюджетов муниципальных образований Мотыгинского района</t>
  </si>
  <si>
    <t>0 510050030</t>
  </si>
  <si>
    <t>Общегосударственные вопросы</t>
  </si>
  <si>
    <t>Администрация Мотыгинского района</t>
  </si>
  <si>
    <t>0 99</t>
  </si>
  <si>
    <t>01 00</t>
  </si>
  <si>
    <t>Муниципальная программа "Содействие развитию местного самоуправления"</t>
  </si>
  <si>
    <t>Подпрограмма "Повышение эффективности деятельности органов местного самоуправления в Мотыгинском районе"</t>
  </si>
  <si>
    <t>0 600000000</t>
  </si>
  <si>
    <t>0 610000000</t>
  </si>
  <si>
    <t>Руководство и управление в сфере установленных функций органов местного самоуправления в рамках подпрограммы "Повышение эффективности деятельности органов местного самоуправления в Мотыгинском районе""</t>
  </si>
  <si>
    <t>0 610000210</t>
  </si>
  <si>
    <t>Субвенция на выполнение государственных полномочий по созданию и обеспечению деятельности комиссий по делам несовершеннолетних и защите их прав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</si>
  <si>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</si>
  <si>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</si>
  <si>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Резервные фонды</t>
  </si>
  <si>
    <t>Иные бюджетные ассигнования</t>
  </si>
  <si>
    <t>Резервные средства</t>
  </si>
  <si>
    <t>Резервный фонд администрации</t>
  </si>
  <si>
    <t>Другие общегосударственные вопросы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</si>
  <si>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</si>
  <si>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 исполнительные листы)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</si>
  <si>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</si>
  <si>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</si>
  <si>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</si>
  <si>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Оценка недвижимости , признание прав и регулирование отношений по государственной и муниципальной собственности в рамках непрограммных расходов отдельных органов исполнительной власти</t>
  </si>
  <si>
    <t>Мероприятия по землеустройству и землепользованию  в рамках непрограммных расходов отдельных органов исполнительной власти</t>
  </si>
  <si>
    <t>Софинансирование к субсидии на проведение и организацию акарицидных обработок мест массового отдыха населения</t>
  </si>
  <si>
    <t>91700S5550</t>
  </si>
  <si>
    <t>Муниципальная программа " Обеспечение доступным и комфортным жильем в Мотыгинском районе"</t>
  </si>
  <si>
    <t>Отдельное мероприятие программы</t>
  </si>
  <si>
    <t>Субвенция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</si>
  <si>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Транспорт</t>
  </si>
  <si>
    <t>Сельское хозяйство и рыболовство</t>
  </si>
  <si>
    <t>Муниципальная программа "Развитие инвестиционной, инновационной деятельности малого и среднего предпринимательства в Мотыгинском районе"</t>
  </si>
  <si>
    <t>Подпрограмма "Поддержка малых форм хозяйствования и повышение доходов сельского населения"</t>
  </si>
  <si>
    <t>0 900000000</t>
  </si>
  <si>
    <t>0 920000000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</si>
  <si>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</si>
  <si>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0 920075170</t>
  </si>
  <si>
    <t>Муниципальная программа "Развитие транспортной системы в Мотыгинском районе"</t>
  </si>
  <si>
    <t>Подпрограмма "Развитие воздушного и автомобильного пассажирского транспорта."</t>
  </si>
  <si>
    <t>Предоставление субсидии   на компенсацию расходов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  в рамках подпрограммы "Развитие воздушного и автомобильного пассажирского транспорта."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</si>
  <si>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</si>
  <si>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</t>
  </si>
  <si>
    <t>Подпрограмма "Безопасность дорожного движения в Мотыгинском районе"</t>
  </si>
  <si>
    <t>Другие вопросы в области национальной экономики</t>
  </si>
  <si>
    <t>Подпрограмма " Поддержка и развитие малого предпринимательства"</t>
  </si>
  <si>
    <t>0 910000000</t>
  </si>
  <si>
    <t>Оказание финансовой поддержки субъектам малого и среднего предпринимательства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</si>
  <si>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</si>
  <si>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</si>
  <si>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0 9100S6070</t>
  </si>
  <si>
    <t xml:space="preserve"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</t>
  </si>
  <si>
    <t>0 920075180</t>
  </si>
  <si>
    <t>Жилищно-коммунальное хозяйство</t>
  </si>
  <si>
    <t xml:space="preserve">Коммунальное хозяйство 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</si>
  <si>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</si>
  <si>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0 700000000</t>
  </si>
  <si>
    <t>Отдельные мероприятия</t>
  </si>
  <si>
    <t>0 790000000</t>
  </si>
  <si>
    <t>0 790075770</t>
  </si>
  <si>
    <t>0 790075700</t>
  </si>
  <si>
    <t>Образование</t>
  </si>
  <si>
    <t>Другие вопросы в области образования</t>
  </si>
  <si>
    <t>Муниципальная  программа Мотыгинского района «Развитие общего и дополнительного образования в Мотыгинском районе »</t>
  </si>
  <si>
    <t>Подпрограмма «Обеспечение реализации муниципальной программы"</t>
  </si>
  <si>
    <t>0 300000000</t>
  </si>
  <si>
    <t>0 340000000</t>
  </si>
  <si>
    <t>Субвенции бюджетам муниципальных образований на осуществление государственных полномочий по организ0ации и осуществлению деятельности по опеке и попечительству в отношении несовершеннолетних</t>
  </si>
  <si>
    <t>0 340075520</t>
  </si>
  <si>
    <t>Муниципальная программа " Обеспечение доступным и комфортным жильем в Мотыгинском районе 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</si>
  <si>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родителей"</t>
  </si>
  <si>
    <t>Охрана семьи и детства</t>
  </si>
  <si>
    <t>10 04</t>
  </si>
  <si>
    <t>Социальная политика</t>
  </si>
  <si>
    <t>10 00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</si>
  <si>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
родителей, лиц из числа детей-сирот и детей, оставшихся без попечения родителей, за счет средств краевого бюджета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</si>
  <si>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</si>
  <si>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</si>
  <si>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</si>
  <si>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12500R0820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</si>
  <si>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</si>
  <si>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Муниципальное казенное учреждение "Мотыгинский районный архив"</t>
  </si>
  <si>
    <t xml:space="preserve">Другие общегосударственные вопросы </t>
  </si>
  <si>
    <t>Муниципальная программа "Развитие культуры"</t>
  </si>
  <si>
    <t>Подпрограмма "Развитие архивного дела в Мотыгинском районе"</t>
  </si>
  <si>
    <t>0 200000000</t>
  </si>
  <si>
    <t>0 220000000</t>
  </si>
  <si>
    <t>Обеспечение деятельности архивного фонда в Мотыгинском районе</t>
  </si>
  <si>
    <t>0 220000610</t>
  </si>
  <si>
    <t>Расходы на выплаты персоналу казенных учреждений</t>
  </si>
  <si>
    <t>Субвенции бюджетам муниципальных образований на осуществление государственных полномочий в области архивного дела</t>
  </si>
  <si>
    <t>0 220075190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</si>
  <si>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</si>
  <si>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</si>
  <si>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Общее образование</t>
  </si>
  <si>
    <t>Подпрограмма "Обеспечение условий реализации муниципальной программы и прочие мероприятия"</t>
  </si>
  <si>
    <t>0 240000000</t>
  </si>
  <si>
    <t>Обеспечение деятельности (оказание услуг) подведомственных учреждений</t>
  </si>
  <si>
    <t>0 240000610</t>
  </si>
  <si>
    <t>Субсидии бюджетным учреждениям</t>
  </si>
  <si>
    <t>Субсидии бюджетным  учреждениям на финансовое обеспечение муниципального задания на оказание муниципальных услуг (выполнение работ)</t>
  </si>
  <si>
    <t>Субсидии бюджетным учреждениям на иные цели</t>
  </si>
  <si>
    <t>Культура, кинематография</t>
  </si>
  <si>
    <t>Культура</t>
  </si>
  <si>
    <t>Подпрограмма "Культурное наследие"</t>
  </si>
  <si>
    <t>0 210000000</t>
  </si>
  <si>
    <t>Обеспечение деятельности (оказание услуг) подведомственных учреждений  (развитие библиотечного дела) в рамках подпрограммы "Культурное наследие"</t>
  </si>
  <si>
    <t>0 210000610</t>
  </si>
  <si>
    <t>Подпрограмма "Искусство и народное творчество"</t>
  </si>
  <si>
    <t>0 230000000</t>
  </si>
  <si>
    <t>Обеспечение деятельности (оказание услуг) подведомственных учреждений (театр) в рамках подпрограммы "Искусство и народное творчество"</t>
  </si>
  <si>
    <t>0 230000640</t>
  </si>
  <si>
    <t>Обеспечение деятельности (оказание услуг) подведомственных учреждений (музей) в рамках подпрограммы "Культурное наследие"</t>
  </si>
  <si>
    <t>Молодежная политика и оздоровление детей</t>
  </si>
  <si>
    <t>Содержание МБУ "Молодежный центр Мотыгинского района"</t>
  </si>
  <si>
    <t>Муниципальная программа "Молодежь Мотыгинского района в ХХ1 веке"</t>
  </si>
  <si>
    <t>Подпрограмма «Развитие системного подхода к проведению спортивно-массовых, культурно-досуговых, военно-патриотических и других мероприятий для подростков и молодежи "</t>
  </si>
  <si>
    <t>0 400000000</t>
  </si>
  <si>
    <t>0 420000000</t>
  </si>
  <si>
    <t>0 420000610</t>
  </si>
  <si>
    <t>Обеспечение деятельности (оказание услуг) подведомственных учреждений (СКЦ) в рамках подпрограммы "Искусство и народное творчество"</t>
  </si>
  <si>
    <t>0 230000650</t>
  </si>
  <si>
    <t>0 210000620</t>
  </si>
  <si>
    <t>Обеспечение деятельности (оказание услуг) подведомственных учреждений (мбс) в рамках подпрограммы "Культурное наследие"</t>
  </si>
  <si>
    <t>0 210000630</t>
  </si>
  <si>
    <t>Осуществление части полномочий по обеспечению населения услугами по организации досуга и услугами организации культуры</t>
  </si>
  <si>
    <t>0 230000690</t>
  </si>
  <si>
    <t>Другие вопросы в области культуры, кинематографии</t>
  </si>
  <si>
    <t>Руководство и управление в сфере установленных функций органов местного самоуправления</t>
  </si>
  <si>
    <t>Иные выплаты персоналу казенных учреждений, за исключением фонда оплаты труда</t>
  </si>
  <si>
    <t>Комплектование книжных фондов библиотек муниципального образования Мотыгинский район</t>
  </si>
  <si>
    <t>0 240000660</t>
  </si>
  <si>
    <t>Софинансирование мероприятий  по комплектованию книжных фондов библиотек муниципального образования Мотыгинский район</t>
  </si>
  <si>
    <t>0 2400L1440</t>
  </si>
  <si>
    <t>0 2400S4880</t>
  </si>
  <si>
    <t>Комплектование книжных фондов библиотек муниципальных образований  и государственных библиотек городов Москвы и Санкт-Петербурга</t>
  </si>
  <si>
    <t>0 240051440</t>
  </si>
  <si>
    <t>Управление социальной защиты населения администрации Мотыгинского района</t>
  </si>
  <si>
    <t>Муниципальное казённое учреждение "Единая дежурно-диспетчерская служба" Мотыгинского района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</si>
  <si>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</si>
  <si>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</si>
  <si>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</si>
  <si>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0 800000000</t>
  </si>
  <si>
    <t>0 820000000</t>
  </si>
  <si>
    <t>Обеспечение деятельности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</t>
  </si>
  <si>
    <t>0 820000610</t>
  </si>
  <si>
    <t>Контрольно-счетный орган Мотыгинского района</t>
  </si>
  <si>
    <t xml:space="preserve">Руководство и управление в сфере установленных функций органов исполнительной власти </t>
  </si>
  <si>
    <t>Мотыгинский районный Совет депутатов</t>
  </si>
  <si>
    <t>Подпрограмма "Оказание муниципальных услуг, выполнение работ и исполнение муниципальных функций по вопросам деятельности органов местного самоуправления"</t>
  </si>
  <si>
    <t>01 13</t>
  </si>
  <si>
    <t>0 740000000</t>
  </si>
  <si>
    <t>Обеспечение деятельности подведомственных учреждений в рамках подпрограммы "Оказание муниципальных услуг, выполнение работ и исполнение муниципальных функций по вопросам деятельности органов местного самоуправления"</t>
  </si>
  <si>
    <t>Муниципальное казенное учреждение "Централизованная бухгалтерия муниципального образования Мотыгинский район"</t>
  </si>
  <si>
    <t xml:space="preserve">Муниципальная программа Мотыгинского района "Содействие развитию местного самоуправления" </t>
  </si>
  <si>
    <t>Подпрограмма "Организация  планирования показателей деятельности, осуществление бухгалтерского учета, исполнение смет и планов ФХД, налогового учета и отчетности"</t>
  </si>
  <si>
    <t>0 620000000</t>
  </si>
  <si>
    <t>0 620000610</t>
  </si>
  <si>
    <t>Субсидии бюджетам муниципальных образований края на поддержку деятельности муниципальных молодежных центров на 2016 год и плановый период 2017-2018 годов</t>
  </si>
  <si>
    <t>0 420074560</t>
  </si>
  <si>
    <t>Софинансирование мероприятий субсидии бюджетам муниципальных образований края на поддержку деятельности муниципальных молодежных центров на 2016 год и плановый период 2017-2018 годов</t>
  </si>
  <si>
    <t>0 4200S4560</t>
  </si>
  <si>
    <t>Пенсионное обеспечение</t>
  </si>
  <si>
    <t>10 01</t>
  </si>
  <si>
    <t>Муниципальная программа "Система социальной защиты и социального обслуживания населения Мотыгинского района ".</t>
  </si>
  <si>
    <t>Подпрограмма "Обеспечение реализации муниципальных программ""</t>
  </si>
  <si>
    <t>0 100000000</t>
  </si>
  <si>
    <t>0 150000000</t>
  </si>
  <si>
    <t>Исполнение полномочий района по предоставлению выплаты пенсий за выслугу лет лицам, замещавшим муниципальные должности муниципальной службы.</t>
  </si>
  <si>
    <t>0 150001110</t>
  </si>
  <si>
    <t>Социальное обеспечение и иные выплаты населению</t>
  </si>
  <si>
    <t>Публичные нормативные социальные выплаты гражданам</t>
  </si>
  <si>
    <t>Иные пенсии, социальные доплаты к пенсиям</t>
  </si>
  <si>
    <t>Социальное обслуживание населения</t>
  </si>
  <si>
    <t>10 02</t>
  </si>
  <si>
    <t>Подпрограмма "Повышение качества и доступности социальных услуг населению""</t>
  </si>
  <si>
    <t>0 140000000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</si>
  <si>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</si>
  <si>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0 140001510</t>
  </si>
  <si>
    <t>Социальное обеспечение населения</t>
  </si>
  <si>
    <t>10 03</t>
  </si>
  <si>
    <t>Подпрограмма "Социальная поддержка семей, имеющих детей"</t>
  </si>
  <si>
    <t>0 120000000</t>
  </si>
  <si>
    <t>Субвенции бюджетам муниципальных образований края на финансирование расходов, связанных с обеспечением бесплатного проезда детей и лиц, сопровождающих организованные группы детей, до места нахождения детских оздоровительных лагерей и обратно</t>
  </si>
  <si>
    <t>0 120002750</t>
  </si>
  <si>
    <t>Другие вопросы в области социальной политики</t>
  </si>
  <si>
    <t>Руководство и управление в сфере установленных функций органов управления социальной защиты населения Мотыгинского района.</t>
  </si>
  <si>
    <t>0 150000210</t>
  </si>
  <si>
    <t>Уплата налогов, сборов и иных платежей</t>
  </si>
  <si>
    <t>Уплата прочих налогов, сборов и иных платежей</t>
  </si>
  <si>
    <t>Расходы на выполнение функций районного бюджета</t>
  </si>
  <si>
    <t>0 150000060</t>
  </si>
  <si>
    <t>Подпрограмма «Повышение качества жизни отдельных категорий граждан в т.ч. инвалидов, степени их социальной защищенности"</t>
  </si>
  <si>
    <t>0 110000000</t>
  </si>
  <si>
    <t>0 110080010</t>
  </si>
  <si>
    <t>Пособия и компенсации гражданам и иные социальные выплаты, кроме публичных нормативных обязательств</t>
  </si>
  <si>
    <t>0 110080020</t>
  </si>
  <si>
    <t>Социальные выплаты гражданам, кроме публичных нормативных социальных выплат</t>
  </si>
  <si>
    <t>Организация сопровождения одиноких пенсионеров в стационарные учреждения</t>
  </si>
  <si>
    <t>0 140000070</t>
  </si>
  <si>
    <t>Всего</t>
  </si>
  <si>
    <t>Раздел, подраздел</t>
  </si>
  <si>
    <t>Распределение бюджетных ассигнований по целевым статьям (муниципальным программам Мотыгинского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2016 год и плановый период 2017-2018 гг.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</si>
  <si>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</si>
  <si>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Наименование показателя бюджетной классификации</t>
  </si>
  <si>
    <t>Сумма на  2016 год</t>
  </si>
  <si>
    <t>Сумма на 2017 год</t>
  </si>
  <si>
    <t>Сумма на 2018 год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</si>
  <si>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</si>
  <si>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</si>
  <si>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</si>
  <si>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</si>
  <si>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</si>
  <si>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</si>
  <si>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</si>
  <si>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0105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</si>
  <si>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</si>
  <si>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</si>
  <si>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</si>
  <si>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</si>
  <si>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</si>
  <si>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</si>
  <si>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</si>
  <si>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</si>
  <si>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</si>
  <si>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НАЦИОНАЛЬНАЯ ЭКОНОМИКА</t>
  </si>
  <si>
    <t>0400</t>
  </si>
  <si>
    <t xml:space="preserve"> Общеэкономические вопросы</t>
  </si>
  <si>
    <t>0401</t>
  </si>
  <si>
    <t>0405</t>
  </si>
  <si>
    <t>0408</t>
  </si>
  <si>
    <t>Дорожное хозяйство (дорожные фонды)</t>
  </si>
  <si>
    <t>0409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</si>
  <si>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</si>
  <si>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</si>
  <si>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</si>
  <si>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</si>
  <si>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</si>
  <si>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</si>
  <si>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</si>
  <si>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</si>
  <si>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</si>
  <si>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</si>
  <si>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</si>
  <si>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</si>
  <si>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</si>
  <si>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</si>
  <si>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</si>
  <si>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0702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</si>
  <si>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</si>
  <si>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</si>
  <si>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</si>
  <si>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</si>
  <si>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</si>
  <si>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</si>
  <si>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</si>
  <si>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</si>
  <si>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1001</t>
  </si>
  <si>
    <t>1002</t>
  </si>
  <si>
    <t>1003</t>
  </si>
  <si>
    <t>1004</t>
  </si>
  <si>
    <t>1006</t>
  </si>
  <si>
    <t>МЕЖБЮДЖЕТНЫЕ ТРАНСФЕРТЫ ОБЩЕГО ХАРАКТЕРА БЮДЖЕТАМ БЮДЖЕТНОЙ СИСТЕМЫ РОССИЙСКОЙ ФЕДЕРАЦИИ</t>
  </si>
  <si>
    <t>1400</t>
  </si>
  <si>
    <t>1401</t>
  </si>
  <si>
    <t>1403</t>
  </si>
  <si>
    <t>Условно утвержденные расходы</t>
  </si>
  <si>
    <t>ВСЕГО</t>
  </si>
  <si>
    <t/>
  </si>
  <si>
    <t>Муниципальная программа "Система социальной защиты и социального обслуживания населения Мотыгинского района "</t>
  </si>
  <si>
    <t>Подпрограмма "Обеспечение социальной поддержки граждан на оплату жилого помещения и коммунальных услуг."</t>
  </si>
  <si>
    <t>0 130000000</t>
  </si>
  <si>
    <t>Муниципальная программа Мотыгинского района «Развитие общего и дополнительного образования в Мотыгинском районе »</t>
  </si>
  <si>
    <t>Подпрограмма "Развитие дошкольного образования"</t>
  </si>
  <si>
    <t>0 310000000</t>
  </si>
  <si>
    <t>Подпрограмма «Развитие  общего образования»</t>
  </si>
  <si>
    <t>0 320000000</t>
  </si>
  <si>
    <t>Подпрограмма «Развитие дополнительного образования детей»</t>
  </si>
  <si>
    <t>0 330000000</t>
  </si>
  <si>
    <t>Подпрограмма «Поддержка основных направлений реализации государственной молодежной политики на территории Мотыгинского района "</t>
  </si>
  <si>
    <t>Подпрограмма «Развитие системного подхода к проведению спортивно-массовых, культурно-досуговых, военно-патриотических и других мероприятий для подростков и молодежи."</t>
  </si>
  <si>
    <t>0 410000000</t>
  </si>
  <si>
    <t>Муниципальная программа " Содействие развитию местного самоуправления"</t>
  </si>
  <si>
    <t>Подпрограмма "Повышение эффективности деятельности органов местного самоуправления в Мотыгинском районе""</t>
  </si>
  <si>
    <t>0 710000000</t>
  </si>
  <si>
    <t>Подпрограмма " Энергосбережение и повышение энергетической эффективности в Мотыгинском районе"</t>
  </si>
  <si>
    <t xml:space="preserve">Подпрограмма "Повышение устойчивости и перспективное развитие коммунальной инфраструктуры Мотыгинского района" </t>
  </si>
  <si>
    <t>0 720000000</t>
  </si>
  <si>
    <t>0 730000000</t>
  </si>
  <si>
    <t>Отдельные мероприятия программы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</si>
  <si>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характера."</t>
  </si>
  <si>
    <t>Муниципальная программа "Строительство объектов социальной сферы, жилого фонда и коммунальной инфраструктуры в Мотыгинском районе".</t>
  </si>
  <si>
    <t>Подпрограмма " Строительство полигонов твердых бытовых отходов на территории Мотыгинского района".</t>
  </si>
  <si>
    <t>Подпрограмма " Строительство объектов социальной сферы, жилищного фонда и коммунальной инфраструктуры в Мотыгинском районе"</t>
  </si>
  <si>
    <t>Муниципальная программа "Развитие транспортной системы в Мотыгинском районе".</t>
  </si>
  <si>
    <t>04 08</t>
  </si>
  <si>
    <t>Подпрограмма "Безопасность дорожного движения в Мотыгинском районе "</t>
  </si>
  <si>
    <t>Подпрограмма "Содержание автомобильных дорог общего пользования местного значения городских и сельских поселений"</t>
  </si>
  <si>
    <t>Муниципальная программа "Обеспечение доступным и комфортным жильем жителей Мотыгинского района"</t>
  </si>
  <si>
    <t>Подпрограмма "Переселение граждан из аварийного жилищного фонда в Мотыгинском районе"</t>
  </si>
  <si>
    <t>Подпрограмма "Обеспечение жильем молодых семей в Мотыгинском районе"</t>
  </si>
  <si>
    <t>Подпрограмма "Территориальное планирование, градостроительное зонирование и документация по планировке территории Мотыгинского района"</t>
  </si>
  <si>
    <t>Подпрограмма " 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</si>
  <si>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 "</t>
  </si>
  <si>
    <t xml:space="preserve">Отдельные мероприятия </t>
  </si>
  <si>
    <t>Муниципальная программа "Содействие занятости населения Мотыгинского района".</t>
  </si>
  <si>
    <t>Подпрограмма "Организация временного трудоустройства несовершеннолетних граждан в возрасте от 14 до 18 лет в свободное от учебы время и организация общественных и временных работ."</t>
  </si>
  <si>
    <t>0 120080030</t>
  </si>
  <si>
    <t>Непрограммные расходы законодательного органа власти</t>
  </si>
  <si>
    <t>Председатель законодательного органа</t>
  </si>
  <si>
    <t xml:space="preserve">Депутаты законодательного органа </t>
  </si>
  <si>
    <t>Иные выплаты, за исключением фонда оплаты труда государственных органов, лицам, привлекаемым согласно законодательству для выполнения отдельных полномочий</t>
  </si>
  <si>
    <t>Руководство и управление в сфере установленных функций органов государственной власти в рамках непрограммных расходов законодательного органа власти</t>
  </si>
  <si>
    <t>Иные выплаты персоналу государственных (муниципальных) органов, за исключением фонда оплаты труда</t>
  </si>
  <si>
    <t>Глава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</si>
  <si>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</si>
  <si>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социальной выплаты участников подпрограммы</t>
  </si>
  <si>
    <t>Субсидии гражданам на приобретение жилья</t>
  </si>
  <si>
    <t>0 310000610</t>
  </si>
  <si>
    <t>0 310074080</t>
  </si>
  <si>
    <t xml:space="preserve">Субвенции бюджетам муниципальных образований  на реализацию 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
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
без взимания родительской платы» на 2016 год и плановый период 2017 - 2018 годов </t>
  </si>
  <si>
    <t>0 320000610</t>
  </si>
  <si>
    <t>0 320074090</t>
  </si>
  <si>
    <t>0 320075640</t>
  </si>
  <si>
    <t>0 330000660</t>
  </si>
  <si>
    <t>Руководство и управление в сфере делегированных полномочий</t>
  </si>
  <si>
    <t>0 340000610</t>
  </si>
  <si>
    <t>Субвенции бюджетам муниципальных образований края на реализацию государственных полномочий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2016 год и плановый период 2017-2018 годов</t>
  </si>
  <si>
    <t>0 340075560</t>
  </si>
  <si>
    <t>9 51</t>
  </si>
  <si>
    <t>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на 2016 год и плановый период 2017 - 2018 годов</t>
  </si>
  <si>
    <t>0 320075660</t>
  </si>
  <si>
    <t>Приобретение путевок учащихся школ в загородные оздоровительные лагеря</t>
  </si>
  <si>
    <t>07 07</t>
  </si>
  <si>
    <t>0 320088220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</si>
  <si>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</si>
  <si>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</si>
  <si>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</si>
  <si>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</si>
  <si>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Предоставление адресной материальной помощи пенсионерам, малообеспеченным, проведение мероприятий к Дню победы, социальная поддержка Совета ветеранов, приобретение открыток ко Дню победы, компенсация проезда, наборы для новорожденных</t>
  </si>
  <si>
    <t>Муниципальная программа Мотыгинского района "Защита населения и территорий Мотыгинского района от чрезвычайных ситуаций природного и техногенного характера"</t>
  </si>
  <si>
    <t>Руководство и управление в сфере установленных функций органов исполнительной власти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</si>
  <si>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 xml:space="preserve">Межбюджетные трансферты общего характера бюджетам бюджетной системы Российской федерации </t>
  </si>
  <si>
    <t xml:space="preserve">Субвенции бюджетам муниципальных образований на компенсацию выпадающих доходов энергосеабжающих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</si>
  <si>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</si>
  <si>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</si>
  <si>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Подпрограмма " Чистая вода в Мотыгинском районе"</t>
  </si>
  <si>
    <t>0 310075880</t>
  </si>
  <si>
    <t>0 310075540</t>
  </si>
  <si>
    <t>0 340088220</t>
  </si>
  <si>
    <t>Предоставление единовременной адресной материальной помощи гражданам находящихся в трудной жизненной ситуации в том числе оказание натуральной помощи</t>
  </si>
  <si>
    <t>Предоставление единовременной адресной материальной помощи гражданам находящихся в трудной жизненной ситуации, в том числе оказание натуральной помощи</t>
  </si>
  <si>
    <t>Предоставление адресной материальной помощи пенсионерам, малообеспеченным, проведение мероприятий к Дню победы, социальная поддержка Совета ветеранов, приобретение открыток ко Дню победы, компенсация проезда</t>
  </si>
  <si>
    <t>Предоставление материальной помощи по акции "Помоги пойти учиться", наборы для новорожденных</t>
  </si>
  <si>
    <t>0 630000000</t>
  </si>
  <si>
    <t>0 630000610</t>
  </si>
  <si>
    <t>Муниципальное казенное учреждение "Служба единого заказа  Мотыгинского района"</t>
  </si>
  <si>
    <t>Муниципальное казенное учреждение "Служба строительства  Мотыгинского района"</t>
  </si>
  <si>
    <t>Обеспечение деятельности подведомственных учреждений в рамках подпрограммы  "Обеспечение условий реализации муниципальной программы и прочие мероприятия"</t>
  </si>
  <si>
    <t>Муниципальное казенное учреждение "Отдел земельно-имущественных отношений  Мотыгинского района"</t>
  </si>
  <si>
    <t>Обеспечение деятельности подведомственных учреждений</t>
  </si>
  <si>
    <t>Развитие физической культурфы и спорта в молодежной среде</t>
  </si>
  <si>
    <t>0 41000000</t>
  </si>
  <si>
    <t>0 410086010</t>
  </si>
  <si>
    <t>Гражданско-патриотическое воспитание молодежи</t>
  </si>
  <si>
    <t>Организация летнего отдыха, сезонной занятости и профессиональной ориентации подростков и молодежи</t>
  </si>
  <si>
    <t>0 420086040</t>
  </si>
  <si>
    <t>0 420086030</t>
  </si>
  <si>
    <t>Профилактика негативных проявлений в молодежной среде</t>
  </si>
  <si>
    <t>0 420086050</t>
  </si>
  <si>
    <t>Поддержка молодежных инициатив,одаренной и талантливой молодежи</t>
  </si>
  <si>
    <t>0 420086060</t>
  </si>
  <si>
    <t>0 420087010</t>
  </si>
  <si>
    <t xml:space="preserve">Муниципальная программа Мотыгинского района "Развитие культуры и туризма" </t>
  </si>
  <si>
    <t>Подпрограмма "Развитие внутреннего и выездного туризма"</t>
  </si>
  <si>
    <t>0 250000000</t>
  </si>
  <si>
    <t xml:space="preserve">Другие вопросы в области жилищно-коммунального хозяйства                                                 </t>
  </si>
  <si>
    <t>Субсидии бюджетам муниципальных образований Мотыгинского района на ремонт коммунальной инфраструктуры</t>
  </si>
  <si>
    <t>0 730085200</t>
  </si>
  <si>
    <t>Мероприятие содействующее развитию социального туризма и туристической инфраструктуры Мотыгинского района</t>
  </si>
  <si>
    <t>Софинансирование субсидии бюджетам муниципальных образований на организацию туристско-рекреационных зон</t>
  </si>
  <si>
    <t>0 250094800</t>
  </si>
  <si>
    <t>0 2500S4800</t>
  </si>
  <si>
    <t>Межбюджетные трансферты для реализации проектов по благоустройству территорий поселений</t>
  </si>
  <si>
    <t>0 640000000</t>
  </si>
  <si>
    <t>0 640095810</t>
  </si>
  <si>
    <t>0 640095820</t>
  </si>
  <si>
    <t>Межбюджетные трансферты сельским поселениям на осуществлшение расходов по проведению работ по технической инвентаризации объектов капитального строительства, находящихся в муниципальной собственности поселений и проведению кадастровых работ по определению местоположения земельных участков под данными объектами</t>
  </si>
  <si>
    <t>Межбюджетные трансферты сельским поселениям на осуществление расходов, свзанных с соблюдением требований действующего законодательства в области пожарной безопасности и безопасности дорожного движения при перевозке учащихся</t>
  </si>
  <si>
    <t>0 640095830</t>
  </si>
  <si>
    <t>Развитие объектов капитального строительства в сфере образования</t>
  </si>
  <si>
    <t>Подготовка дошкольных учреждений к новому учебному году</t>
  </si>
  <si>
    <t>0 31008021</t>
  </si>
  <si>
    <t>Подготовка общеобразовательных учреждений к новому учебному году</t>
  </si>
  <si>
    <t>0 320080210</t>
  </si>
  <si>
    <t>Подготовка учреждений дополнительного образования детей к новому учебному году</t>
  </si>
  <si>
    <t>0 330080210</t>
  </si>
  <si>
    <t>Организация деятельности лагерей с дневным пребыванием детей</t>
  </si>
  <si>
    <t>0 320088270</t>
  </si>
  <si>
    <t>Строительство школ в Мотыгинском районе</t>
  </si>
  <si>
    <t>Разработка ПСД физкультурно-оздоровительных комплексов</t>
  </si>
  <si>
    <t>11 00</t>
  </si>
  <si>
    <t>Физическая культура и спорт</t>
  </si>
  <si>
    <t>Другие вопросы в области физической культуры и спорта</t>
  </si>
  <si>
    <t>Проведение мероприятий с педагогами, учащимися, воспитанниками</t>
  </si>
  <si>
    <t>0 340088240</t>
  </si>
  <si>
    <t>Приведение муниципальных дошкольных учреждений в соответствие с требованиями санитарных норм и правил</t>
  </si>
  <si>
    <t>0 31008815</t>
  </si>
  <si>
    <t>ФИЗИЧЕСКАЯ КУЛЬТУРА И СПОРТ</t>
  </si>
  <si>
    <t>Условно утвержденный расходы</t>
  </si>
  <si>
    <t>Итого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</si>
  <si>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</si>
  <si>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</si>
  <si>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</si>
  <si>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Расходы на обслуживание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</si>
  <si>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</si>
  <si>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</si>
  <si>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МУНИЦИПАЛЬНОГО ДОЛГА</t>
  </si>
  <si>
    <t>Приложение № 5</t>
  </si>
  <si>
    <t>к решению Мотыгинского районного</t>
  </si>
  <si>
    <t>Совета депутатов "О бюджете района</t>
  </si>
  <si>
    <t>на 2016 год и плановый период 2017-2018 годов"</t>
  </si>
  <si>
    <t>07 02</t>
  </si>
  <si>
    <t>Приложение № 6</t>
  </si>
  <si>
    <t>на 2016 год и плановый период</t>
  </si>
  <si>
    <t>2017-2018 годов"</t>
  </si>
  <si>
    <t>01 04</t>
  </si>
  <si>
    <t>02 00</t>
  </si>
  <si>
    <t>02 03</t>
  </si>
  <si>
    <t>04 00</t>
  </si>
  <si>
    <t>04 01</t>
  </si>
  <si>
    <t>05 00</t>
  </si>
  <si>
    <t>05 02</t>
  </si>
  <si>
    <t>05 03</t>
  </si>
  <si>
    <t>13 01</t>
  </si>
  <si>
    <t>14 00</t>
  </si>
  <si>
    <t>14 01</t>
  </si>
  <si>
    <t>14 03</t>
  </si>
  <si>
    <t>01 02</t>
  </si>
  <si>
    <t>01 05</t>
  </si>
  <si>
    <t>01 11</t>
  </si>
  <si>
    <t>04 05</t>
  </si>
  <si>
    <t>04 09</t>
  </si>
  <si>
    <t>04 12</t>
  </si>
  <si>
    <t>07 00</t>
  </si>
  <si>
    <t>07 09</t>
  </si>
  <si>
    <t>07 01</t>
  </si>
  <si>
    <t>08 00</t>
  </si>
  <si>
    <t>08 01</t>
  </si>
  <si>
    <t>08 04</t>
  </si>
  <si>
    <t>10 06</t>
  </si>
  <si>
    <t>03 00</t>
  </si>
  <si>
    <t>03 09</t>
  </si>
  <si>
    <t>01 03</t>
  </si>
  <si>
    <t>05 01</t>
  </si>
  <si>
    <t xml:space="preserve">07 09 </t>
  </si>
  <si>
    <t>11 05</t>
  </si>
  <si>
    <t>Приложение № 7</t>
  </si>
  <si>
    <t>Благоустройство территории и создание зоны отдыха</t>
  </si>
  <si>
    <t>0 502</t>
  </si>
  <si>
    <t>Строительство систем водоснабжения и водоотведения в Мотыгинском районе</t>
  </si>
  <si>
    <t>094</t>
  </si>
  <si>
    <t>0 710085010</t>
  </si>
  <si>
    <t>Софинансирование к субсидии бюджетам муниципальных образований на проведение реконструкции или капитального ремонта зданий муниципальных общеобразовательных организаций Красноярского края, находящихся в аврийном состоянии</t>
  </si>
  <si>
    <t>Подпрограмма "Создание условий для устойчивого социально-экономического развития муниципальных образований (сельских поселений) Мотыгинского района и эффективной реализации ими закрепленных полномочий"</t>
  </si>
  <si>
    <t>0 3200S5620</t>
  </si>
  <si>
    <t>0 702</t>
  </si>
  <si>
    <t>Проведение конкурсов, фестивалей, конференций, форумов одаренных детей.</t>
  </si>
  <si>
    <t>0 330088190</t>
  </si>
  <si>
    <t>Участие в спортивных соревнованиях</t>
  </si>
  <si>
    <t>0 330088200</t>
  </si>
  <si>
    <t>Организация утилизации и переработки бытовых промышленных отходов</t>
  </si>
  <si>
    <t xml:space="preserve">Софинансирование мероприятий, предусмотренных в  государственной программе Красноярского края
"Реформирование и модернизация жилищно-коммунального хозяйства и повышение энергетической эффективности"
</t>
  </si>
  <si>
    <t>0 7300S5080</t>
  </si>
  <si>
    <t>Разработка проектно-сметной документации (с инженерно-геологическими изысканиями) для строительства жилых домов в п.Новоангарск, п. Мотыгино</t>
  </si>
  <si>
    <t>Инвентаризация и паспортизация объектов дорожного хозяйства, оформление права муниципальной собственности на объекты дорожного хозяйства и земельные участки, на которых они расположены</t>
  </si>
  <si>
    <t>Социальные выплаты гражданам, кроме публичных нормативных социальных выплат (наборы для новорожденных)</t>
  </si>
  <si>
    <t>Межбюджетные трансферты сельским поселениям на осуществление расходов, связанных с соблюдением требований действующего законодательства в области пожарной безопасности и безопасности дорожного движения при перевозке учащихся</t>
  </si>
  <si>
    <t>Межбюджетные трансферты сельским поселениям на осуществление расходов по проведению работ по технической инвентаризации объектов капитального строительства, находящихся в муниципальной собственности поселений и проведению кадастровых работ по определению местоположения земельных участков под данными объектами</t>
  </si>
  <si>
    <t>Софинансирование к субсидии бюджетам муниципальных образований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</t>
  </si>
  <si>
    <t>Развитие физической культуры и спорта в молодежной среде</t>
  </si>
  <si>
    <t>Поддержка молодежных инициатив, одаренной и талантливой молодежи</t>
  </si>
  <si>
    <t>099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</si>
  <si>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</si>
  <si>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0 1 06</t>
  </si>
  <si>
    <t>0 102</t>
  </si>
  <si>
    <t>0 104</t>
  </si>
  <si>
    <t>0 113</t>
  </si>
  <si>
    <t>0 405</t>
  </si>
  <si>
    <t>0 709</t>
  </si>
  <si>
    <t>Взносы по обязательному социальному страхованию на выплаты по оплате руда работников и иные выплаты работникам казенных учреждений</t>
  </si>
  <si>
    <t>0 309</t>
  </si>
  <si>
    <t>0 103</t>
  </si>
  <si>
    <t>Фонд оплаты труда государственных (муниципальных) органов</t>
  </si>
  <si>
    <t xml:space="preserve">Фонд оплаты труда  казенных учреждений </t>
  </si>
  <si>
    <t>Фонд оплаты труда  казенных учреждений</t>
  </si>
  <si>
    <t>Предоставление субсидий на модернизацию систем водоснабжения, водоотведения в п. Мотыгино</t>
  </si>
  <si>
    <t>0 710085110</t>
  </si>
  <si>
    <t>Софинансирование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</si>
  <si>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средств, поступающих от государственной корпорации -ФСРЖКХ</t>
  </si>
  <si>
    <t>0 501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</si>
  <si>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краевого бюджета</t>
  </si>
  <si>
    <t>от 10 декабря 2015 г № 4-17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</si>
</sst>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5" fillId="0" borderId="0"/>
  </cellStyleXfs>
  <cellXfs count="214">
    <xf numFmtId="0" fontId="0" fillId="0" borderId="0" xfId="0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0" xfId="0" applyFont="1"/>
    <xf numFmtId="49" fontId="2" fillId="0" borderId="0" xfId="0" applyNumberFormat="1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8" fillId="0" borderId="0" xfId="2" applyFont="1" applyFill="1" applyAlignment="1">
      <alignment horizontal="right"/>
    </xf>
    <xf numFmtId="0" fontId="8" fillId="0" borderId="0" xfId="3" applyFont="1" applyFill="1" applyAlignment="1">
      <alignment horizontal="right"/>
    </xf>
    <xf numFmtId="0" fontId="2" fillId="0" borderId="0" xfId="0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6" fillId="0" borderId="0" xfId="0" applyFont="1" applyFill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center" vertical="top"/>
    </xf>
    <xf numFmtId="0" fontId="10" fillId="0" borderId="2" xfId="0" quotePrefix="1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0" fillId="0" borderId="0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4" fontId="10" fillId="0" borderId="2" xfId="0" applyNumberFormat="1" applyFont="1" applyBorder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 wrapText="1"/>
    </xf>
    <xf numFmtId="2" fontId="11" fillId="0" borderId="0" xfId="0" applyNumberFormat="1" applyFont="1" applyAlignment="1">
      <alignment horizontal="center" vertical="center"/>
    </xf>
    <xf numFmtId="0" fontId="2" fillId="0" borderId="0" xfId="0" applyNumberFormat="1" applyFont="1" applyFill="1" applyAlignment="1">
      <alignment horizontal="justify" vertical="center"/>
    </xf>
    <xf numFmtId="49" fontId="2" fillId="0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NumberFormat="1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justify" vertical="center" wrapText="1"/>
    </xf>
    <xf numFmtId="0" fontId="11" fillId="3" borderId="1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/>
    </xf>
    <xf numFmtId="4" fontId="17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justify" vertical="center"/>
    </xf>
    <xf numFmtId="2" fontId="18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10" fillId="0" borderId="2" xfId="0" quotePrefix="1" applyNumberFormat="1" applyFont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/>
    <xf numFmtId="4" fontId="3" fillId="0" borderId="0" xfId="0" applyNumberFormat="1" applyFont="1"/>
    <xf numFmtId="2" fontId="11" fillId="0" borderId="0" xfId="0" applyNumberFormat="1" applyFont="1"/>
    <xf numFmtId="0" fontId="6" fillId="0" borderId="3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0" fillId="0" borderId="2" xfId="0" quotePrefix="1" applyNumberFormat="1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9" fillId="0" borderId="1" xfId="0" quotePrefix="1" applyNumberFormat="1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0" borderId="2" xfId="0" quotePrefix="1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top" wrapText="1"/>
    </xf>
    <xf numFmtId="2" fontId="11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20" fillId="0" borderId="0" xfId="0" applyFont="1"/>
    <xf numFmtId="164" fontId="10" fillId="0" borderId="2" xfId="0" applyNumberFormat="1" applyFont="1" applyBorder="1" applyAlignment="1">
      <alignment horizontal="right" wrapText="1"/>
    </xf>
    <xf numFmtId="0" fontId="21" fillId="0" borderId="2" xfId="0" quotePrefix="1" applyNumberFormat="1" applyFont="1" applyBorder="1" applyAlignment="1">
      <alignment horizontal="center" wrapText="1"/>
    </xf>
    <xf numFmtId="4" fontId="21" fillId="0" borderId="2" xfId="0" applyNumberFormat="1" applyFont="1" applyBorder="1" applyAlignment="1">
      <alignment horizontal="right" wrapText="1"/>
    </xf>
    <xf numFmtId="0" fontId="21" fillId="0" borderId="2" xfId="0" applyNumberFormat="1" applyFont="1" applyBorder="1" applyAlignment="1">
      <alignment horizontal="center" vertical="top"/>
    </xf>
    <xf numFmtId="0" fontId="21" fillId="0" borderId="2" xfId="0" quotePrefix="1" applyNumberFormat="1" applyFont="1" applyBorder="1" applyAlignment="1">
      <alignment horizontal="justify" vertical="center" wrapText="1"/>
    </xf>
    <xf numFmtId="164" fontId="21" fillId="0" borderId="2" xfId="0" applyNumberFormat="1" applyFont="1" applyBorder="1" applyAlignment="1">
      <alignment horizontal="right" wrapText="1"/>
    </xf>
    <xf numFmtId="0" fontId="21" fillId="0" borderId="2" xfId="0" quotePrefix="1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1" fillId="3" borderId="1" xfId="0" applyNumberFormat="1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1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10" fillId="0" borderId="1" xfId="0" quotePrefix="1" applyNumberFormat="1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4" borderId="0" xfId="0" applyFont="1" applyFill="1"/>
    <xf numFmtId="0" fontId="1" fillId="0" borderId="0" xfId="0" applyFont="1" applyFill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1" fillId="3" borderId="1" xfId="0" applyNumberFormat="1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left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1" fillId="0" borderId="2" xfId="0" quotePrefix="1" applyNumberFormat="1" applyFont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_Лист1" xfId="1"/>
    <cellStyle name="Обычный_Лист1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57"/>
  <sheetViews>
    <sheetView workbookViewId="0">
      <selection activeCell="F6" sqref="F6:H6"/>
    </sheetView>
  </sheetViews>
  <sheetFormatPr defaultRowHeight="15.75"/>
  <cols>
    <col min="1" max="1" width="5.7109375" style="13" customWidth="1"/>
    <col min="2" max="2" width="52.28515625" style="62" customWidth="1"/>
    <col min="3" max="4" width="7.42578125" style="50" customWidth="1"/>
    <col min="5" max="5" width="12.7109375" style="50" customWidth="1"/>
    <col min="6" max="6" width="7.5703125" style="50" customWidth="1"/>
    <col min="7" max="7" width="13.5703125" style="47" customWidth="1"/>
    <col min="8" max="8" width="13.140625" style="47" customWidth="1"/>
    <col min="9" max="9" width="12.7109375" style="47" customWidth="1"/>
    <col min="10" max="10" width="9.140625" style="13"/>
    <col min="11" max="11" width="12.42578125" style="13" bestFit="1" customWidth="1"/>
    <col min="12" max="12" width="10.5703125" style="13" customWidth="1"/>
    <col min="13" max="13" width="10.28515625" style="13" customWidth="1"/>
    <col min="14" max="16384" width="9.140625" style="13"/>
  </cols>
  <sheetData>
    <row r="1" spans="1:9" ht="30" customHeight="1">
      <c r="F1" s="134" t="s">
        <v>484</v>
      </c>
    </row>
    <row r="2" spans="1:9">
      <c r="F2" s="133" t="s">
        <v>480</v>
      </c>
    </row>
    <row r="3" spans="1:9">
      <c r="F3" s="133" t="s">
        <v>481</v>
      </c>
    </row>
    <row r="4" spans="1:9">
      <c r="F4" s="133" t="s">
        <v>485</v>
      </c>
    </row>
    <row r="5" spans="1:9">
      <c r="F5" s="133" t="s">
        <v>486</v>
      </c>
    </row>
    <row r="6" spans="1:9">
      <c r="F6" s="133" t="s">
        <v>563</v>
      </c>
    </row>
    <row r="9" spans="1:9">
      <c r="A9" s="178" t="s">
        <v>14</v>
      </c>
      <c r="B9" s="178"/>
      <c r="C9" s="178"/>
      <c r="D9" s="178"/>
      <c r="E9" s="178"/>
      <c r="F9" s="178"/>
      <c r="G9" s="178"/>
      <c r="H9" s="178"/>
      <c r="I9" s="178"/>
    </row>
    <row r="10" spans="1:9">
      <c r="A10" s="178" t="s">
        <v>15</v>
      </c>
      <c r="B10" s="178"/>
      <c r="C10" s="178"/>
      <c r="D10" s="178"/>
      <c r="E10" s="178"/>
      <c r="F10" s="178"/>
      <c r="G10" s="178"/>
      <c r="H10" s="178"/>
      <c r="I10" s="178"/>
    </row>
    <row r="11" spans="1:9">
      <c r="A11" s="135"/>
      <c r="B11" s="135"/>
      <c r="C11" s="135"/>
      <c r="D11" s="135"/>
      <c r="E11" s="135"/>
      <c r="F11" s="135"/>
      <c r="G11" s="135"/>
      <c r="H11" s="135"/>
      <c r="I11" s="135"/>
    </row>
    <row r="12" spans="1:9">
      <c r="A12" s="135"/>
      <c r="B12" s="135"/>
      <c r="C12" s="135"/>
      <c r="D12" s="135"/>
      <c r="E12" s="135"/>
      <c r="F12" s="135"/>
      <c r="G12" s="135"/>
      <c r="H12" s="135"/>
      <c r="I12" s="135"/>
    </row>
    <row r="13" spans="1:9">
      <c r="A13" s="64"/>
      <c r="B13" s="65"/>
      <c r="C13" s="66"/>
      <c r="D13" s="66"/>
      <c r="E13" s="66"/>
      <c r="F13" s="66"/>
      <c r="G13" s="37"/>
    </row>
    <row r="14" spans="1:9" ht="21" customHeight="1">
      <c r="A14" s="14"/>
      <c r="B14" s="48"/>
      <c r="C14" s="49"/>
      <c r="D14" s="49"/>
      <c r="E14" s="49"/>
      <c r="H14" s="37"/>
      <c r="I14" s="37" t="s">
        <v>0</v>
      </c>
    </row>
    <row r="15" spans="1:9" ht="57.75" customHeight="1">
      <c r="A15" s="1" t="s">
        <v>1</v>
      </c>
      <c r="B15" s="1" t="s">
        <v>2</v>
      </c>
      <c r="C15" s="2" t="s">
        <v>3</v>
      </c>
      <c r="D15" s="2" t="s">
        <v>4</v>
      </c>
      <c r="E15" s="2" t="s">
        <v>5</v>
      </c>
      <c r="F15" s="2" t="s">
        <v>6</v>
      </c>
      <c r="G15" s="8" t="s">
        <v>7</v>
      </c>
      <c r="H15" s="8" t="s">
        <v>16</v>
      </c>
      <c r="I15" s="8" t="s">
        <v>17</v>
      </c>
    </row>
    <row r="16" spans="1:9" ht="18" customHeight="1">
      <c r="A16" s="3"/>
      <c r="B16" s="2" t="s">
        <v>8</v>
      </c>
      <c r="C16" s="2" t="s">
        <v>9</v>
      </c>
      <c r="D16" s="2" t="s">
        <v>10</v>
      </c>
      <c r="E16" s="2" t="s">
        <v>11</v>
      </c>
      <c r="F16" s="2" t="s">
        <v>12</v>
      </c>
      <c r="G16" s="8" t="s">
        <v>13</v>
      </c>
      <c r="H16" s="51">
        <v>7</v>
      </c>
      <c r="I16" s="51">
        <v>8</v>
      </c>
    </row>
    <row r="17" spans="1:13" ht="31.5">
      <c r="A17" s="137">
        <v>1</v>
      </c>
      <c r="B17" s="84" t="s">
        <v>18</v>
      </c>
      <c r="C17" s="82" t="s">
        <v>19</v>
      </c>
      <c r="D17" s="82"/>
      <c r="E17" s="82"/>
      <c r="F17" s="82"/>
      <c r="G17" s="83">
        <f>G18+G45+G51+G87+G61+G81</f>
        <v>95575.07</v>
      </c>
      <c r="H17" s="83">
        <f>H18+H45+H51+H87+H61+H81</f>
        <v>85149.89</v>
      </c>
      <c r="I17" s="83">
        <f>I18+I45+I51+I87+I61+I81</f>
        <v>84148.29</v>
      </c>
    </row>
    <row r="18" spans="1:13">
      <c r="A18" s="137">
        <v>2</v>
      </c>
      <c r="B18" s="12" t="s">
        <v>61</v>
      </c>
      <c r="C18" s="42" t="s">
        <v>19</v>
      </c>
      <c r="D18" s="42" t="s">
        <v>64</v>
      </c>
      <c r="E18" s="42"/>
      <c r="F18" s="42"/>
      <c r="G18" s="59">
        <f>G19+G24+G36</f>
        <v>16263.640000000001</v>
      </c>
      <c r="H18" s="59">
        <f t="shared" ref="H18:I18" si="0">H19+H24+H36</f>
        <v>15791.26</v>
      </c>
      <c r="I18" s="59">
        <f t="shared" si="0"/>
        <v>15791.26</v>
      </c>
    </row>
    <row r="19" spans="1:13" ht="63">
      <c r="A19" s="176">
        <v>3</v>
      </c>
      <c r="B19" s="139" t="s">
        <v>30</v>
      </c>
      <c r="C19" s="138" t="s">
        <v>19</v>
      </c>
      <c r="D19" s="138" t="s">
        <v>487</v>
      </c>
      <c r="E19" s="138"/>
      <c r="F19" s="138"/>
      <c r="G19" s="146">
        <f>G20</f>
        <v>60.5</v>
      </c>
      <c r="H19" s="146">
        <f t="shared" ref="H19:I19" si="1">H20</f>
        <v>60.5</v>
      </c>
      <c r="I19" s="146">
        <f t="shared" si="1"/>
        <v>60.5</v>
      </c>
    </row>
    <row r="20" spans="1:13" ht="31.5">
      <c r="A20" s="176">
        <v>4</v>
      </c>
      <c r="B20" s="136" t="s">
        <v>31</v>
      </c>
      <c r="C20" s="138" t="s">
        <v>19</v>
      </c>
      <c r="D20" s="138" t="s">
        <v>487</v>
      </c>
      <c r="E20" s="138">
        <v>9210000000</v>
      </c>
      <c r="F20" s="138"/>
      <c r="G20" s="146">
        <f>G21</f>
        <v>60.5</v>
      </c>
      <c r="H20" s="146">
        <f t="shared" ref="H20:I20" si="2">H21</f>
        <v>60.5</v>
      </c>
      <c r="I20" s="146">
        <f t="shared" si="2"/>
        <v>60.5</v>
      </c>
    </row>
    <row r="21" spans="1:13" ht="63">
      <c r="A21" s="176">
        <v>5</v>
      </c>
      <c r="B21" s="136" t="s">
        <v>32</v>
      </c>
      <c r="C21" s="138" t="s">
        <v>19</v>
      </c>
      <c r="D21" s="138" t="s">
        <v>487</v>
      </c>
      <c r="E21" s="138">
        <v>9210075140</v>
      </c>
      <c r="F21" s="138"/>
      <c r="G21" s="146">
        <f>G22</f>
        <v>60.5</v>
      </c>
      <c r="H21" s="146">
        <f t="shared" ref="H21:I21" si="3">H22</f>
        <v>60.5</v>
      </c>
      <c r="I21" s="146">
        <f t="shared" si="3"/>
        <v>60.5</v>
      </c>
      <c r="K21" s="92">
        <f>G21</f>
        <v>60.5</v>
      </c>
      <c r="L21" s="92">
        <f t="shared" ref="L21:M21" si="4">H21</f>
        <v>60.5</v>
      </c>
      <c r="M21" s="92">
        <f t="shared" si="4"/>
        <v>60.5</v>
      </c>
    </row>
    <row r="22" spans="1:13">
      <c r="A22" s="176">
        <v>6</v>
      </c>
      <c r="B22" s="139" t="s">
        <v>33</v>
      </c>
      <c r="C22" s="138" t="s">
        <v>19</v>
      </c>
      <c r="D22" s="138" t="s">
        <v>487</v>
      </c>
      <c r="E22" s="138">
        <v>9210075140</v>
      </c>
      <c r="F22" s="138">
        <v>500</v>
      </c>
      <c r="G22" s="146">
        <f>G23</f>
        <v>60.5</v>
      </c>
      <c r="H22" s="146">
        <f t="shared" ref="H22:I22" si="5">H23</f>
        <v>60.5</v>
      </c>
      <c r="I22" s="146">
        <f t="shared" si="5"/>
        <v>60.5</v>
      </c>
    </row>
    <row r="23" spans="1:13">
      <c r="A23" s="176">
        <v>7</v>
      </c>
      <c r="B23" s="139" t="s">
        <v>34</v>
      </c>
      <c r="C23" s="138" t="s">
        <v>19</v>
      </c>
      <c r="D23" s="138" t="s">
        <v>487</v>
      </c>
      <c r="E23" s="138">
        <v>9210075140</v>
      </c>
      <c r="F23" s="138">
        <v>530</v>
      </c>
      <c r="G23" s="146">
        <v>60.5</v>
      </c>
      <c r="H23" s="146">
        <v>60.5</v>
      </c>
      <c r="I23" s="146">
        <v>60.5</v>
      </c>
    </row>
    <row r="24" spans="1:13" ht="47.25">
      <c r="A24" s="176">
        <v>8</v>
      </c>
      <c r="B24" s="139" t="s">
        <v>20</v>
      </c>
      <c r="C24" s="138" t="s">
        <v>19</v>
      </c>
      <c r="D24" s="138" t="s">
        <v>21</v>
      </c>
      <c r="E24" s="138"/>
      <c r="F24" s="138"/>
      <c r="G24" s="146">
        <f>G25</f>
        <v>10203.140000000001</v>
      </c>
      <c r="H24" s="146">
        <f t="shared" ref="H24:I26" si="6">H25</f>
        <v>9730.76</v>
      </c>
      <c r="I24" s="146">
        <f t="shared" si="6"/>
        <v>9730.76</v>
      </c>
    </row>
    <row r="25" spans="1:13" ht="31.5">
      <c r="A25" s="176">
        <v>9</v>
      </c>
      <c r="B25" s="136" t="s">
        <v>22</v>
      </c>
      <c r="C25" s="138" t="s">
        <v>19</v>
      </c>
      <c r="D25" s="138" t="s">
        <v>21</v>
      </c>
      <c r="E25" s="138" t="s">
        <v>25</v>
      </c>
      <c r="F25" s="138"/>
      <c r="G25" s="146">
        <f>G26</f>
        <v>10203.140000000001</v>
      </c>
      <c r="H25" s="146">
        <f t="shared" si="6"/>
        <v>9730.76</v>
      </c>
      <c r="I25" s="146">
        <f t="shared" si="6"/>
        <v>9730.76</v>
      </c>
    </row>
    <row r="26" spans="1:13" ht="47.25">
      <c r="A26" s="176">
        <v>10</v>
      </c>
      <c r="B26" s="136" t="s">
        <v>23</v>
      </c>
      <c r="C26" s="138" t="s">
        <v>19</v>
      </c>
      <c r="D26" s="138" t="s">
        <v>21</v>
      </c>
      <c r="E26" s="138" t="s">
        <v>24</v>
      </c>
      <c r="F26" s="138"/>
      <c r="G26" s="146">
        <f>G27</f>
        <v>10203.140000000001</v>
      </c>
      <c r="H26" s="146">
        <f t="shared" si="6"/>
        <v>9730.76</v>
      </c>
      <c r="I26" s="146">
        <f t="shared" si="6"/>
        <v>9730.76</v>
      </c>
    </row>
    <row r="27" spans="1:13" ht="110.25">
      <c r="A27" s="176">
        <v>11</v>
      </c>
      <c r="B27" s="101" t="s">
        <v>402</v>
      </c>
      <c r="C27" s="138" t="s">
        <v>19</v>
      </c>
      <c r="D27" s="138" t="s">
        <v>21</v>
      </c>
      <c r="E27" s="138" t="s">
        <v>26</v>
      </c>
      <c r="F27" s="138"/>
      <c r="G27" s="146">
        <f>G28+G33</f>
        <v>10203.140000000001</v>
      </c>
      <c r="H27" s="146">
        <f t="shared" ref="H27:I27" si="7">H28+H33</f>
        <v>9730.76</v>
      </c>
      <c r="I27" s="146">
        <f t="shared" si="7"/>
        <v>9730.76</v>
      </c>
    </row>
    <row r="28" spans="1:13" ht="78.75">
      <c r="A28" s="176">
        <v>12</v>
      </c>
      <c r="B28" s="139" t="s">
        <v>27</v>
      </c>
      <c r="C28" s="138" t="s">
        <v>19</v>
      </c>
      <c r="D28" s="138" t="s">
        <v>21</v>
      </c>
      <c r="E28" s="138" t="s">
        <v>26</v>
      </c>
      <c r="F28" s="138">
        <v>100</v>
      </c>
      <c r="G28" s="146">
        <f>G29</f>
        <v>8651.5600000000013</v>
      </c>
      <c r="H28" s="146">
        <f t="shared" ref="H28:I28" si="8">H29</f>
        <v>8179.18</v>
      </c>
      <c r="I28" s="146">
        <f t="shared" si="8"/>
        <v>8179.18</v>
      </c>
    </row>
    <row r="29" spans="1:13" ht="31.5">
      <c r="A29" s="176">
        <v>13</v>
      </c>
      <c r="B29" s="139" t="s">
        <v>28</v>
      </c>
      <c r="C29" s="138" t="s">
        <v>19</v>
      </c>
      <c r="D29" s="138" t="s">
        <v>21</v>
      </c>
      <c r="E29" s="138" t="s">
        <v>26</v>
      </c>
      <c r="F29" s="138">
        <v>120</v>
      </c>
      <c r="G29" s="146">
        <f>G30+G31+G32</f>
        <v>8651.5600000000013</v>
      </c>
      <c r="H29" s="163">
        <f t="shared" ref="H29:I29" si="9">H30+H31+H32</f>
        <v>8179.18</v>
      </c>
      <c r="I29" s="163">
        <f t="shared" si="9"/>
        <v>8179.18</v>
      </c>
    </row>
    <row r="30" spans="1:13" ht="31.5">
      <c r="A30" s="176">
        <v>14</v>
      </c>
      <c r="B30" s="9" t="s">
        <v>554</v>
      </c>
      <c r="C30" s="138" t="s">
        <v>19</v>
      </c>
      <c r="D30" s="138" t="s">
        <v>21</v>
      </c>
      <c r="E30" s="138" t="s">
        <v>26</v>
      </c>
      <c r="F30" s="138">
        <v>121</v>
      </c>
      <c r="G30" s="146">
        <f>7724.31+181.77-1833.82+362.81</f>
        <v>6435.0700000000015</v>
      </c>
      <c r="H30" s="146">
        <v>6072.26</v>
      </c>
      <c r="I30" s="146">
        <v>6072.26</v>
      </c>
      <c r="K30" s="177">
        <v>362.81</v>
      </c>
    </row>
    <row r="31" spans="1:13" ht="31.5">
      <c r="A31" s="176">
        <v>15</v>
      </c>
      <c r="B31" s="136" t="s">
        <v>29</v>
      </c>
      <c r="C31" s="138" t="s">
        <v>19</v>
      </c>
      <c r="D31" s="138" t="s">
        <v>21</v>
      </c>
      <c r="E31" s="138" t="s">
        <v>26</v>
      </c>
      <c r="F31" s="138">
        <v>122</v>
      </c>
      <c r="G31" s="146">
        <v>273.10000000000002</v>
      </c>
      <c r="H31" s="146">
        <v>273.10000000000002</v>
      </c>
      <c r="I31" s="146">
        <v>273.10000000000002</v>
      </c>
      <c r="K31" s="177"/>
    </row>
    <row r="32" spans="1:13" ht="63">
      <c r="A32" s="176">
        <v>16</v>
      </c>
      <c r="B32" s="160" t="s">
        <v>544</v>
      </c>
      <c r="C32" s="161" t="s">
        <v>19</v>
      </c>
      <c r="D32" s="161" t="s">
        <v>21</v>
      </c>
      <c r="E32" s="161" t="s">
        <v>26</v>
      </c>
      <c r="F32" s="161">
        <v>129</v>
      </c>
      <c r="G32" s="163">
        <f>1833.82+109.57</f>
        <v>1943.3899999999999</v>
      </c>
      <c r="H32" s="163">
        <v>1833.82</v>
      </c>
      <c r="I32" s="163">
        <v>1833.82</v>
      </c>
      <c r="K32" s="177">
        <v>109.57</v>
      </c>
    </row>
    <row r="33" spans="1:13" ht="31.5">
      <c r="A33" s="176">
        <v>17</v>
      </c>
      <c r="B33" s="139" t="s">
        <v>35</v>
      </c>
      <c r="C33" s="138" t="s">
        <v>19</v>
      </c>
      <c r="D33" s="138" t="s">
        <v>21</v>
      </c>
      <c r="E33" s="138" t="s">
        <v>26</v>
      </c>
      <c r="F33" s="138">
        <v>200</v>
      </c>
      <c r="G33" s="146">
        <f>G34</f>
        <v>1551.58</v>
      </c>
      <c r="H33" s="146">
        <f t="shared" ref="H33:I34" si="10">H34</f>
        <v>1551.58</v>
      </c>
      <c r="I33" s="146">
        <f t="shared" si="10"/>
        <v>1551.58</v>
      </c>
    </row>
    <row r="34" spans="1:13" ht="47.25">
      <c r="A34" s="176">
        <v>18</v>
      </c>
      <c r="B34" s="139" t="s">
        <v>36</v>
      </c>
      <c r="C34" s="138" t="s">
        <v>19</v>
      </c>
      <c r="D34" s="138" t="s">
        <v>21</v>
      </c>
      <c r="E34" s="138" t="s">
        <v>26</v>
      </c>
      <c r="F34" s="138">
        <v>240</v>
      </c>
      <c r="G34" s="146">
        <f>G35</f>
        <v>1551.58</v>
      </c>
      <c r="H34" s="146">
        <f t="shared" si="10"/>
        <v>1551.58</v>
      </c>
      <c r="I34" s="146">
        <f t="shared" si="10"/>
        <v>1551.58</v>
      </c>
    </row>
    <row r="35" spans="1:13" ht="47.25">
      <c r="A35" s="176">
        <v>19</v>
      </c>
      <c r="B35" s="136" t="s">
        <v>36</v>
      </c>
      <c r="C35" s="138" t="s">
        <v>19</v>
      </c>
      <c r="D35" s="138" t="s">
        <v>21</v>
      </c>
      <c r="E35" s="138" t="s">
        <v>26</v>
      </c>
      <c r="F35" s="138">
        <v>244</v>
      </c>
      <c r="G35" s="146">
        <v>1551.58</v>
      </c>
      <c r="H35" s="146">
        <v>1551.58</v>
      </c>
      <c r="I35" s="146">
        <v>1551.58</v>
      </c>
    </row>
    <row r="36" spans="1:13">
      <c r="A36" s="176">
        <v>20</v>
      </c>
      <c r="B36" s="139" t="s">
        <v>78</v>
      </c>
      <c r="C36" s="138" t="s">
        <v>19</v>
      </c>
      <c r="D36" s="138" t="s">
        <v>211</v>
      </c>
      <c r="E36" s="138"/>
      <c r="F36" s="138"/>
      <c r="G36" s="146">
        <f>G37</f>
        <v>6000</v>
      </c>
      <c r="H36" s="146">
        <f t="shared" ref="H36:I37" si="11">H37</f>
        <v>6000</v>
      </c>
      <c r="I36" s="146">
        <f t="shared" si="11"/>
        <v>6000</v>
      </c>
    </row>
    <row r="37" spans="1:13" ht="31.5">
      <c r="A37" s="176">
        <v>21</v>
      </c>
      <c r="B37" s="136" t="s">
        <v>343</v>
      </c>
      <c r="C37" s="138" t="s">
        <v>19</v>
      </c>
      <c r="D37" s="138" t="s">
        <v>211</v>
      </c>
      <c r="E37" s="138" t="s">
        <v>67</v>
      </c>
      <c r="F37" s="138"/>
      <c r="G37" s="146">
        <f>G38</f>
        <v>6000</v>
      </c>
      <c r="H37" s="146">
        <f t="shared" si="11"/>
        <v>6000</v>
      </c>
      <c r="I37" s="146">
        <f t="shared" si="11"/>
        <v>6000</v>
      </c>
    </row>
    <row r="38" spans="1:13" ht="78.75">
      <c r="A38" s="176">
        <v>22</v>
      </c>
      <c r="B38" s="136" t="s">
        <v>525</v>
      </c>
      <c r="C38" s="138" t="s">
        <v>19</v>
      </c>
      <c r="D38" s="138" t="s">
        <v>211</v>
      </c>
      <c r="E38" s="138" t="s">
        <v>445</v>
      </c>
      <c r="F38" s="138"/>
      <c r="G38" s="146">
        <f>G39+G42</f>
        <v>6000</v>
      </c>
      <c r="H38" s="146">
        <f t="shared" ref="H38:I38" si="12">H39+H42</f>
        <v>6000</v>
      </c>
      <c r="I38" s="146">
        <f t="shared" si="12"/>
        <v>6000</v>
      </c>
    </row>
    <row r="39" spans="1:13" ht="94.5">
      <c r="A39" s="176">
        <v>23</v>
      </c>
      <c r="B39" s="158" t="s">
        <v>538</v>
      </c>
      <c r="C39" s="138" t="s">
        <v>19</v>
      </c>
      <c r="D39" s="138" t="s">
        <v>211</v>
      </c>
      <c r="E39" s="138" t="s">
        <v>447</v>
      </c>
      <c r="F39" s="138"/>
      <c r="G39" s="146">
        <f>G40</f>
        <v>2000</v>
      </c>
      <c r="H39" s="146">
        <f t="shared" ref="H39:I39" si="13">H40</f>
        <v>2000</v>
      </c>
      <c r="I39" s="146">
        <f t="shared" si="13"/>
        <v>2000</v>
      </c>
    </row>
    <row r="40" spans="1:13">
      <c r="A40" s="176">
        <v>24</v>
      </c>
      <c r="B40" s="139" t="s">
        <v>33</v>
      </c>
      <c r="C40" s="138" t="s">
        <v>19</v>
      </c>
      <c r="D40" s="138" t="s">
        <v>211</v>
      </c>
      <c r="E40" s="138" t="s">
        <v>447</v>
      </c>
      <c r="F40" s="138">
        <v>500</v>
      </c>
      <c r="G40" s="146">
        <f>G41</f>
        <v>2000</v>
      </c>
      <c r="H40" s="146">
        <f t="shared" ref="H40:I40" si="14">H41</f>
        <v>2000</v>
      </c>
      <c r="I40" s="146">
        <f t="shared" si="14"/>
        <v>2000</v>
      </c>
    </row>
    <row r="41" spans="1:13">
      <c r="A41" s="176">
        <v>25</v>
      </c>
      <c r="B41" s="139" t="s">
        <v>46</v>
      </c>
      <c r="C41" s="138" t="s">
        <v>19</v>
      </c>
      <c r="D41" s="138" t="s">
        <v>211</v>
      </c>
      <c r="E41" s="138" t="s">
        <v>447</v>
      </c>
      <c r="F41" s="138">
        <v>540</v>
      </c>
      <c r="G41" s="146">
        <v>2000</v>
      </c>
      <c r="H41" s="146">
        <v>2000</v>
      </c>
      <c r="I41" s="146">
        <v>2000</v>
      </c>
    </row>
    <row r="42" spans="1:13" ht="126">
      <c r="A42" s="176">
        <v>26</v>
      </c>
      <c r="B42" s="155" t="s">
        <v>539</v>
      </c>
      <c r="C42" s="138" t="s">
        <v>19</v>
      </c>
      <c r="D42" s="138" t="s">
        <v>211</v>
      </c>
      <c r="E42" s="138" t="s">
        <v>450</v>
      </c>
      <c r="F42" s="138"/>
      <c r="G42" s="146">
        <f>G43</f>
        <v>4000</v>
      </c>
      <c r="H42" s="146">
        <f t="shared" ref="H42:I43" si="15">H43</f>
        <v>4000</v>
      </c>
      <c r="I42" s="146">
        <f t="shared" si="15"/>
        <v>4000</v>
      </c>
    </row>
    <row r="43" spans="1:13">
      <c r="A43" s="176">
        <v>27</v>
      </c>
      <c r="B43" s="139" t="s">
        <v>33</v>
      </c>
      <c r="C43" s="138" t="s">
        <v>19</v>
      </c>
      <c r="D43" s="138" t="s">
        <v>211</v>
      </c>
      <c r="E43" s="138" t="s">
        <v>450</v>
      </c>
      <c r="F43" s="138">
        <v>500</v>
      </c>
      <c r="G43" s="146">
        <f>G44</f>
        <v>4000</v>
      </c>
      <c r="H43" s="146">
        <f t="shared" si="15"/>
        <v>4000</v>
      </c>
      <c r="I43" s="146">
        <f t="shared" si="15"/>
        <v>4000</v>
      </c>
    </row>
    <row r="44" spans="1:13">
      <c r="A44" s="176">
        <v>28</v>
      </c>
      <c r="B44" s="139" t="s">
        <v>46</v>
      </c>
      <c r="C44" s="138" t="s">
        <v>19</v>
      </c>
      <c r="D44" s="138" t="s">
        <v>211</v>
      </c>
      <c r="E44" s="138" t="s">
        <v>450</v>
      </c>
      <c r="F44" s="138">
        <v>540</v>
      </c>
      <c r="G44" s="146">
        <v>4000</v>
      </c>
      <c r="H44" s="146">
        <v>4000</v>
      </c>
      <c r="I44" s="146">
        <v>4000</v>
      </c>
    </row>
    <row r="45" spans="1:13">
      <c r="A45" s="176">
        <v>29</v>
      </c>
      <c r="B45" s="101" t="s">
        <v>37</v>
      </c>
      <c r="C45" s="138" t="s">
        <v>19</v>
      </c>
      <c r="D45" s="138" t="s">
        <v>488</v>
      </c>
      <c r="E45" s="138"/>
      <c r="F45" s="138"/>
      <c r="G45" s="146">
        <f>G46</f>
        <v>1055.3</v>
      </c>
      <c r="H45" s="146">
        <f t="shared" ref="H45:I45" si="16">H46</f>
        <v>1001.6</v>
      </c>
      <c r="I45" s="146">
        <f t="shared" si="16"/>
        <v>0</v>
      </c>
    </row>
    <row r="46" spans="1:13">
      <c r="A46" s="176">
        <v>30</v>
      </c>
      <c r="B46" s="139" t="s">
        <v>38</v>
      </c>
      <c r="C46" s="138" t="s">
        <v>19</v>
      </c>
      <c r="D46" s="138" t="s">
        <v>489</v>
      </c>
      <c r="E46" s="138"/>
      <c r="F46" s="138"/>
      <c r="G46" s="146">
        <f>G48</f>
        <v>1055.3</v>
      </c>
      <c r="H46" s="146">
        <f t="shared" ref="H46:I46" si="17">H48</f>
        <v>1001.6</v>
      </c>
      <c r="I46" s="146">
        <f t="shared" si="17"/>
        <v>0</v>
      </c>
    </row>
    <row r="47" spans="1:13" ht="31.5">
      <c r="A47" s="176">
        <v>31</v>
      </c>
      <c r="B47" s="139" t="s">
        <v>39</v>
      </c>
      <c r="C47" s="138" t="s">
        <v>19</v>
      </c>
      <c r="D47" s="138" t="s">
        <v>489</v>
      </c>
      <c r="E47" s="138">
        <v>9170000000</v>
      </c>
      <c r="F47" s="138"/>
      <c r="G47" s="146">
        <f>G48</f>
        <v>1055.3</v>
      </c>
      <c r="H47" s="146">
        <f t="shared" ref="H47:I49" si="18">H48</f>
        <v>1001.6</v>
      </c>
      <c r="I47" s="146">
        <f t="shared" si="18"/>
        <v>0</v>
      </c>
    </row>
    <row r="48" spans="1:13" ht="94.5">
      <c r="A48" s="176">
        <v>32</v>
      </c>
      <c r="B48" s="139" t="s">
        <v>40</v>
      </c>
      <c r="C48" s="138" t="s">
        <v>19</v>
      </c>
      <c r="D48" s="138" t="s">
        <v>489</v>
      </c>
      <c r="E48" s="138">
        <v>9170051180</v>
      </c>
      <c r="F48" s="138"/>
      <c r="G48" s="146">
        <f>G49</f>
        <v>1055.3</v>
      </c>
      <c r="H48" s="146">
        <f t="shared" si="18"/>
        <v>1001.6</v>
      </c>
      <c r="I48" s="146">
        <f t="shared" si="18"/>
        <v>0</v>
      </c>
      <c r="K48" s="92">
        <f>G48</f>
        <v>1055.3</v>
      </c>
      <c r="L48" s="92">
        <f t="shared" ref="L48:M48" si="19">H48</f>
        <v>1001.6</v>
      </c>
      <c r="M48" s="92">
        <f t="shared" si="19"/>
        <v>0</v>
      </c>
    </row>
    <row r="49" spans="1:9">
      <c r="A49" s="176">
        <v>33</v>
      </c>
      <c r="B49" s="139" t="s">
        <v>33</v>
      </c>
      <c r="C49" s="138" t="s">
        <v>19</v>
      </c>
      <c r="D49" s="138" t="s">
        <v>489</v>
      </c>
      <c r="E49" s="138">
        <v>9170051180</v>
      </c>
      <c r="F49" s="138">
        <v>500</v>
      </c>
      <c r="G49" s="146">
        <f>G50</f>
        <v>1055.3</v>
      </c>
      <c r="H49" s="146">
        <f t="shared" si="18"/>
        <v>1001.6</v>
      </c>
      <c r="I49" s="146">
        <f t="shared" si="18"/>
        <v>0</v>
      </c>
    </row>
    <row r="50" spans="1:9">
      <c r="A50" s="176">
        <v>34</v>
      </c>
      <c r="B50" s="139" t="s">
        <v>34</v>
      </c>
      <c r="C50" s="138" t="s">
        <v>19</v>
      </c>
      <c r="D50" s="138" t="s">
        <v>489</v>
      </c>
      <c r="E50" s="138">
        <v>9170051180</v>
      </c>
      <c r="F50" s="138">
        <v>530</v>
      </c>
      <c r="G50" s="146">
        <v>1055.3</v>
      </c>
      <c r="H50" s="146">
        <v>1001.6</v>
      </c>
      <c r="I50" s="146">
        <v>0</v>
      </c>
    </row>
    <row r="51" spans="1:9">
      <c r="A51" s="176">
        <v>35</v>
      </c>
      <c r="B51" s="56" t="s">
        <v>41</v>
      </c>
      <c r="C51" s="138" t="s">
        <v>19</v>
      </c>
      <c r="D51" s="138" t="s">
        <v>490</v>
      </c>
      <c r="E51" s="138"/>
      <c r="F51" s="138"/>
      <c r="G51" s="146">
        <f>G53</f>
        <v>500</v>
      </c>
      <c r="H51" s="146">
        <f t="shared" ref="H51:I51" si="20">H53</f>
        <v>0</v>
      </c>
      <c r="I51" s="146">
        <f t="shared" si="20"/>
        <v>0</v>
      </c>
    </row>
    <row r="52" spans="1:9">
      <c r="A52" s="176">
        <v>36</v>
      </c>
      <c r="B52" s="44" t="s">
        <v>42</v>
      </c>
      <c r="C52" s="55" t="s">
        <v>19</v>
      </c>
      <c r="D52" s="55" t="s">
        <v>491</v>
      </c>
      <c r="E52" s="55"/>
      <c r="F52" s="138"/>
      <c r="G52" s="146">
        <f>G53</f>
        <v>500</v>
      </c>
      <c r="H52" s="146">
        <f t="shared" ref="H52:I53" si="21">H53</f>
        <v>0</v>
      </c>
      <c r="I52" s="146">
        <f t="shared" si="21"/>
        <v>0</v>
      </c>
    </row>
    <row r="53" spans="1:9" ht="36" customHeight="1">
      <c r="A53" s="176">
        <v>37</v>
      </c>
      <c r="B53" s="141" t="s">
        <v>43</v>
      </c>
      <c r="C53" s="55" t="s">
        <v>19</v>
      </c>
      <c r="D53" s="55" t="s">
        <v>491</v>
      </c>
      <c r="E53" s="138">
        <v>1300000000</v>
      </c>
      <c r="F53" s="138"/>
      <c r="G53" s="146">
        <f>G54</f>
        <v>500</v>
      </c>
      <c r="H53" s="146">
        <f t="shared" si="21"/>
        <v>0</v>
      </c>
      <c r="I53" s="146">
        <f t="shared" si="21"/>
        <v>0</v>
      </c>
    </row>
    <row r="54" spans="1:9" ht="78.75">
      <c r="A54" s="176">
        <v>38</v>
      </c>
      <c r="B54" s="141" t="s">
        <v>44</v>
      </c>
      <c r="C54" s="55" t="s">
        <v>19</v>
      </c>
      <c r="D54" s="55" t="s">
        <v>491</v>
      </c>
      <c r="E54" s="138">
        <v>1310000000</v>
      </c>
      <c r="F54" s="138"/>
      <c r="G54" s="146">
        <f>G55+G58</f>
        <v>500</v>
      </c>
      <c r="H54" s="146">
        <f t="shared" ref="H54:I54" si="22">H55+H58</f>
        <v>0</v>
      </c>
      <c r="I54" s="146">
        <f t="shared" si="22"/>
        <v>0</v>
      </c>
    </row>
    <row r="55" spans="1:9" ht="47.25">
      <c r="A55" s="176">
        <v>39</v>
      </c>
      <c r="B55" s="141" t="s">
        <v>45</v>
      </c>
      <c r="C55" s="55" t="s">
        <v>19</v>
      </c>
      <c r="D55" s="55" t="s">
        <v>491</v>
      </c>
      <c r="E55" s="138">
        <v>1310084010</v>
      </c>
      <c r="F55" s="138"/>
      <c r="G55" s="146">
        <f>G56</f>
        <v>200</v>
      </c>
      <c r="H55" s="146">
        <f t="shared" ref="H55:I55" si="23">H56</f>
        <v>0</v>
      </c>
      <c r="I55" s="146">
        <f t="shared" si="23"/>
        <v>0</v>
      </c>
    </row>
    <row r="56" spans="1:9">
      <c r="A56" s="176">
        <v>40</v>
      </c>
      <c r="B56" s="139" t="s">
        <v>33</v>
      </c>
      <c r="C56" s="55" t="s">
        <v>19</v>
      </c>
      <c r="D56" s="55" t="s">
        <v>491</v>
      </c>
      <c r="E56" s="138">
        <v>1310084010</v>
      </c>
      <c r="F56" s="138">
        <v>500</v>
      </c>
      <c r="G56" s="146">
        <f>G57</f>
        <v>200</v>
      </c>
      <c r="H56" s="146">
        <f t="shared" ref="H56:I56" si="24">H57</f>
        <v>0</v>
      </c>
      <c r="I56" s="146">
        <f t="shared" si="24"/>
        <v>0</v>
      </c>
    </row>
    <row r="57" spans="1:9">
      <c r="A57" s="176">
        <v>41</v>
      </c>
      <c r="B57" s="139" t="s">
        <v>46</v>
      </c>
      <c r="C57" s="55" t="s">
        <v>19</v>
      </c>
      <c r="D57" s="55" t="s">
        <v>491</v>
      </c>
      <c r="E57" s="138">
        <v>1310084010</v>
      </c>
      <c r="F57" s="138">
        <v>540</v>
      </c>
      <c r="G57" s="146">
        <v>200</v>
      </c>
      <c r="H57" s="146">
        <v>0</v>
      </c>
      <c r="I57" s="146">
        <v>0</v>
      </c>
    </row>
    <row r="58" spans="1:9">
      <c r="A58" s="176">
        <v>42</v>
      </c>
      <c r="B58" s="44" t="s">
        <v>47</v>
      </c>
      <c r="C58" s="55" t="s">
        <v>19</v>
      </c>
      <c r="D58" s="55" t="s">
        <v>491</v>
      </c>
      <c r="E58" s="138">
        <v>1310084020</v>
      </c>
      <c r="F58" s="138"/>
      <c r="G58" s="146">
        <f>G59</f>
        <v>300</v>
      </c>
      <c r="H58" s="146">
        <f t="shared" ref="H58:I59" si="25">H59</f>
        <v>0</v>
      </c>
      <c r="I58" s="146">
        <f t="shared" si="25"/>
        <v>0</v>
      </c>
    </row>
    <row r="59" spans="1:9">
      <c r="A59" s="176">
        <v>43</v>
      </c>
      <c r="B59" s="139" t="s">
        <v>33</v>
      </c>
      <c r="C59" s="55" t="s">
        <v>19</v>
      </c>
      <c r="D59" s="55" t="s">
        <v>491</v>
      </c>
      <c r="E59" s="138">
        <v>1310084020</v>
      </c>
      <c r="F59" s="138">
        <v>500</v>
      </c>
      <c r="G59" s="146">
        <f>G60</f>
        <v>300</v>
      </c>
      <c r="H59" s="146">
        <f t="shared" si="25"/>
        <v>0</v>
      </c>
      <c r="I59" s="146">
        <f t="shared" si="25"/>
        <v>0</v>
      </c>
    </row>
    <row r="60" spans="1:9">
      <c r="A60" s="176">
        <v>44</v>
      </c>
      <c r="B60" s="139" t="s">
        <v>46</v>
      </c>
      <c r="C60" s="55" t="s">
        <v>19</v>
      </c>
      <c r="D60" s="55" t="s">
        <v>491</v>
      </c>
      <c r="E60" s="138">
        <v>1310084020</v>
      </c>
      <c r="F60" s="138">
        <v>540</v>
      </c>
      <c r="G60" s="146">
        <v>300</v>
      </c>
      <c r="H60" s="146">
        <v>0</v>
      </c>
      <c r="I60" s="146">
        <v>0</v>
      </c>
    </row>
    <row r="61" spans="1:9">
      <c r="A61" s="176">
        <v>45</v>
      </c>
      <c r="B61" s="136" t="s">
        <v>114</v>
      </c>
      <c r="C61" s="55" t="s">
        <v>19</v>
      </c>
      <c r="D61" s="55" t="s">
        <v>492</v>
      </c>
      <c r="E61" s="138"/>
      <c r="F61" s="138"/>
      <c r="G61" s="146">
        <f>G62+G75</f>
        <v>9100</v>
      </c>
      <c r="H61" s="146">
        <f>H62+H75</f>
        <v>9100</v>
      </c>
      <c r="I61" s="146">
        <f>I62+I75</f>
        <v>9100</v>
      </c>
    </row>
    <row r="62" spans="1:9" ht="31.5">
      <c r="A62" s="176">
        <v>46</v>
      </c>
      <c r="B62" s="136" t="s">
        <v>437</v>
      </c>
      <c r="C62" s="55" t="s">
        <v>19</v>
      </c>
      <c r="D62" s="55" t="s">
        <v>493</v>
      </c>
      <c r="E62" s="138"/>
      <c r="F62" s="138"/>
      <c r="G62" s="146">
        <f>G63</f>
        <v>5100</v>
      </c>
      <c r="H62" s="146">
        <f t="shared" ref="H62:I73" si="26">H63</f>
        <v>5100</v>
      </c>
      <c r="I62" s="146">
        <f t="shared" si="26"/>
        <v>5100</v>
      </c>
    </row>
    <row r="63" spans="1:9" ht="47.25">
      <c r="A63" s="176">
        <v>47</v>
      </c>
      <c r="B63" s="136" t="s">
        <v>116</v>
      </c>
      <c r="C63" s="55" t="s">
        <v>19</v>
      </c>
      <c r="D63" s="55" t="s">
        <v>300</v>
      </c>
      <c r="E63" s="138" t="s">
        <v>117</v>
      </c>
      <c r="F63" s="138"/>
      <c r="G63" s="146">
        <f>G71+G64</f>
        <v>5100</v>
      </c>
      <c r="H63" s="146">
        <f>H71+H64</f>
        <v>5100</v>
      </c>
      <c r="I63" s="146">
        <f>I71+I64</f>
        <v>5100</v>
      </c>
    </row>
    <row r="64" spans="1:9" ht="31.5">
      <c r="A64" s="176">
        <v>48</v>
      </c>
      <c r="B64" s="136" t="s">
        <v>407</v>
      </c>
      <c r="C64" s="55" t="s">
        <v>19</v>
      </c>
      <c r="D64" s="55" t="s">
        <v>300</v>
      </c>
      <c r="E64" s="138" t="s">
        <v>345</v>
      </c>
      <c r="F64" s="138"/>
      <c r="G64" s="146">
        <f>G65+G68</f>
        <v>3958.05</v>
      </c>
      <c r="H64" s="146">
        <f t="shared" ref="H64:I66" si="27">H65</f>
        <v>100</v>
      </c>
      <c r="I64" s="146">
        <f t="shared" si="27"/>
        <v>100</v>
      </c>
    </row>
    <row r="65" spans="1:11" ht="31.5">
      <c r="A65" s="176">
        <v>49</v>
      </c>
      <c r="B65" s="136" t="s">
        <v>521</v>
      </c>
      <c r="C65" s="55" t="s">
        <v>522</v>
      </c>
      <c r="D65" s="55" t="s">
        <v>300</v>
      </c>
      <c r="E65" s="151" t="s">
        <v>558</v>
      </c>
      <c r="F65" s="138"/>
      <c r="G65" s="146">
        <f>G66</f>
        <v>100</v>
      </c>
      <c r="H65" s="146">
        <f t="shared" si="27"/>
        <v>100</v>
      </c>
      <c r="I65" s="146">
        <f t="shared" si="27"/>
        <v>100</v>
      </c>
    </row>
    <row r="66" spans="1:11">
      <c r="A66" s="176">
        <v>50</v>
      </c>
      <c r="B66" s="139" t="s">
        <v>33</v>
      </c>
      <c r="C66" s="55" t="s">
        <v>522</v>
      </c>
      <c r="D66" s="55" t="s">
        <v>300</v>
      </c>
      <c r="E66" s="151" t="s">
        <v>558</v>
      </c>
      <c r="F66" s="138">
        <v>500</v>
      </c>
      <c r="G66" s="146">
        <f>G67</f>
        <v>100</v>
      </c>
      <c r="H66" s="146">
        <f t="shared" si="27"/>
        <v>100</v>
      </c>
      <c r="I66" s="146">
        <f t="shared" si="27"/>
        <v>100</v>
      </c>
    </row>
    <row r="67" spans="1:11">
      <c r="A67" s="176">
        <v>51</v>
      </c>
      <c r="B67" s="139" t="s">
        <v>46</v>
      </c>
      <c r="C67" s="55" t="s">
        <v>522</v>
      </c>
      <c r="D67" s="55" t="s">
        <v>300</v>
      </c>
      <c r="E67" s="151" t="s">
        <v>558</v>
      </c>
      <c r="F67" s="138">
        <v>540</v>
      </c>
      <c r="G67" s="146">
        <v>100</v>
      </c>
      <c r="H67" s="146">
        <v>100</v>
      </c>
      <c r="I67" s="146">
        <v>100</v>
      </c>
    </row>
    <row r="68" spans="1:11" ht="47.25">
      <c r="A68" s="176">
        <v>52</v>
      </c>
      <c r="B68" s="101" t="s">
        <v>557</v>
      </c>
      <c r="C68" s="55" t="s">
        <v>522</v>
      </c>
      <c r="D68" s="55" t="s">
        <v>300</v>
      </c>
      <c r="E68" s="151" t="s">
        <v>523</v>
      </c>
      <c r="F68" s="172"/>
      <c r="G68" s="174">
        <f>G69</f>
        <v>3858.05</v>
      </c>
      <c r="H68" s="174">
        <f t="shared" ref="H68:I69" si="28">H69</f>
        <v>0</v>
      </c>
      <c r="I68" s="174">
        <f t="shared" si="28"/>
        <v>0</v>
      </c>
    </row>
    <row r="69" spans="1:11">
      <c r="A69" s="176">
        <v>53</v>
      </c>
      <c r="B69" s="173" t="s">
        <v>33</v>
      </c>
      <c r="C69" s="55" t="s">
        <v>522</v>
      </c>
      <c r="D69" s="55" t="s">
        <v>300</v>
      </c>
      <c r="E69" s="151" t="s">
        <v>523</v>
      </c>
      <c r="F69" s="172">
        <v>500</v>
      </c>
      <c r="G69" s="174">
        <f>G70</f>
        <v>3858.05</v>
      </c>
      <c r="H69" s="174">
        <f t="shared" si="28"/>
        <v>0</v>
      </c>
      <c r="I69" s="174">
        <f t="shared" si="28"/>
        <v>0</v>
      </c>
    </row>
    <row r="70" spans="1:11">
      <c r="A70" s="176">
        <v>54</v>
      </c>
      <c r="B70" s="173" t="s">
        <v>46</v>
      </c>
      <c r="C70" s="55" t="s">
        <v>522</v>
      </c>
      <c r="D70" s="55" t="s">
        <v>300</v>
      </c>
      <c r="E70" s="151" t="s">
        <v>523</v>
      </c>
      <c r="F70" s="172">
        <v>540</v>
      </c>
      <c r="G70" s="174">
        <v>3858.05</v>
      </c>
      <c r="H70" s="174">
        <v>0</v>
      </c>
      <c r="I70" s="174"/>
      <c r="K70" s="177">
        <v>3858.05</v>
      </c>
    </row>
    <row r="71" spans="1:11" ht="47.25">
      <c r="A71" s="176">
        <v>55</v>
      </c>
      <c r="B71" s="136" t="s">
        <v>347</v>
      </c>
      <c r="C71" s="55" t="s">
        <v>19</v>
      </c>
      <c r="D71" s="55" t="s">
        <v>493</v>
      </c>
      <c r="E71" s="138" t="s">
        <v>349</v>
      </c>
      <c r="F71" s="138"/>
      <c r="G71" s="146">
        <f>G72</f>
        <v>1141.9499999999998</v>
      </c>
      <c r="H71" s="146">
        <f t="shared" si="26"/>
        <v>5000</v>
      </c>
      <c r="I71" s="146">
        <f t="shared" si="26"/>
        <v>5000</v>
      </c>
    </row>
    <row r="72" spans="1:11" ht="47.25">
      <c r="A72" s="176">
        <v>56</v>
      </c>
      <c r="B72" s="136" t="s">
        <v>438</v>
      </c>
      <c r="C72" s="55" t="s">
        <v>19</v>
      </c>
      <c r="D72" s="55" t="s">
        <v>493</v>
      </c>
      <c r="E72" s="138" t="s">
        <v>439</v>
      </c>
      <c r="F72" s="138"/>
      <c r="G72" s="146">
        <f>G73</f>
        <v>1141.9499999999998</v>
      </c>
      <c r="H72" s="146">
        <f t="shared" si="26"/>
        <v>5000</v>
      </c>
      <c r="I72" s="146">
        <f t="shared" si="26"/>
        <v>5000</v>
      </c>
    </row>
    <row r="73" spans="1:11">
      <c r="A73" s="176">
        <v>57</v>
      </c>
      <c r="B73" s="139" t="s">
        <v>33</v>
      </c>
      <c r="C73" s="55" t="s">
        <v>19</v>
      </c>
      <c r="D73" s="55" t="s">
        <v>493</v>
      </c>
      <c r="E73" s="138" t="s">
        <v>439</v>
      </c>
      <c r="F73" s="138">
        <v>500</v>
      </c>
      <c r="G73" s="146">
        <f>G74</f>
        <v>1141.9499999999998</v>
      </c>
      <c r="H73" s="146">
        <f t="shared" si="26"/>
        <v>5000</v>
      </c>
      <c r="I73" s="146">
        <f t="shared" si="26"/>
        <v>5000</v>
      </c>
    </row>
    <row r="74" spans="1:11">
      <c r="A74" s="176">
        <v>58</v>
      </c>
      <c r="B74" s="139" t="s">
        <v>46</v>
      </c>
      <c r="C74" s="55" t="s">
        <v>19</v>
      </c>
      <c r="D74" s="55" t="s">
        <v>493</v>
      </c>
      <c r="E74" s="138" t="s">
        <v>439</v>
      </c>
      <c r="F74" s="138">
        <v>540</v>
      </c>
      <c r="G74" s="146">
        <f>5000-3858.05</f>
        <v>1141.9499999999998</v>
      </c>
      <c r="H74" s="146">
        <v>5000</v>
      </c>
      <c r="I74" s="146">
        <v>5000</v>
      </c>
      <c r="K74" s="177">
        <v>-3858.05</v>
      </c>
    </row>
    <row r="75" spans="1:11">
      <c r="A75" s="176">
        <v>59</v>
      </c>
      <c r="B75" s="101" t="s">
        <v>301</v>
      </c>
      <c r="C75" s="55" t="s">
        <v>19</v>
      </c>
      <c r="D75" s="55" t="s">
        <v>494</v>
      </c>
      <c r="E75" s="138"/>
      <c r="F75" s="138"/>
      <c r="G75" s="146">
        <f>G76</f>
        <v>4000</v>
      </c>
      <c r="H75" s="146">
        <f t="shared" ref="H75:I77" si="29">H76</f>
        <v>4000</v>
      </c>
      <c r="I75" s="146">
        <f t="shared" si="29"/>
        <v>4000</v>
      </c>
    </row>
    <row r="76" spans="1:11" ht="31.5">
      <c r="A76" s="176">
        <v>60</v>
      </c>
      <c r="B76" s="136" t="s">
        <v>343</v>
      </c>
      <c r="C76" s="55" t="s">
        <v>19</v>
      </c>
      <c r="D76" s="55" t="s">
        <v>494</v>
      </c>
      <c r="E76" s="138" t="s">
        <v>67</v>
      </c>
      <c r="F76" s="138"/>
      <c r="G76" s="146">
        <f>G77</f>
        <v>4000</v>
      </c>
      <c r="H76" s="146">
        <f t="shared" si="29"/>
        <v>4000</v>
      </c>
      <c r="I76" s="146">
        <f t="shared" si="29"/>
        <v>4000</v>
      </c>
    </row>
    <row r="77" spans="1:11" ht="78.75">
      <c r="A77" s="176">
        <v>61</v>
      </c>
      <c r="B77" s="136" t="s">
        <v>525</v>
      </c>
      <c r="C77" s="55" t="s">
        <v>19</v>
      </c>
      <c r="D77" s="55" t="s">
        <v>494</v>
      </c>
      <c r="E77" s="138" t="s">
        <v>445</v>
      </c>
      <c r="F77" s="138"/>
      <c r="G77" s="146">
        <f>G78</f>
        <v>4000</v>
      </c>
      <c r="H77" s="146">
        <f t="shared" si="29"/>
        <v>4000</v>
      </c>
      <c r="I77" s="146">
        <f t="shared" si="29"/>
        <v>4000</v>
      </c>
    </row>
    <row r="78" spans="1:11" ht="47.25">
      <c r="A78" s="176">
        <v>62</v>
      </c>
      <c r="B78" s="101" t="s">
        <v>444</v>
      </c>
      <c r="C78" s="55" t="s">
        <v>19</v>
      </c>
      <c r="D78" s="55" t="s">
        <v>494</v>
      </c>
      <c r="E78" s="138" t="s">
        <v>446</v>
      </c>
      <c r="F78" s="138"/>
      <c r="G78" s="146">
        <f>G79</f>
        <v>4000</v>
      </c>
      <c r="H78" s="146">
        <f t="shared" ref="H78:I79" si="30">H79</f>
        <v>4000</v>
      </c>
      <c r="I78" s="146">
        <f t="shared" si="30"/>
        <v>4000</v>
      </c>
    </row>
    <row r="79" spans="1:11">
      <c r="A79" s="176">
        <v>63</v>
      </c>
      <c r="B79" s="139" t="s">
        <v>33</v>
      </c>
      <c r="C79" s="55" t="s">
        <v>19</v>
      </c>
      <c r="D79" s="55" t="s">
        <v>494</v>
      </c>
      <c r="E79" s="138" t="s">
        <v>446</v>
      </c>
      <c r="F79" s="138">
        <v>500</v>
      </c>
      <c r="G79" s="146">
        <f>G80</f>
        <v>4000</v>
      </c>
      <c r="H79" s="146">
        <f t="shared" si="30"/>
        <v>4000</v>
      </c>
      <c r="I79" s="146">
        <f t="shared" si="30"/>
        <v>4000</v>
      </c>
    </row>
    <row r="80" spans="1:11">
      <c r="A80" s="176">
        <v>64</v>
      </c>
      <c r="B80" s="139" t="s">
        <v>46</v>
      </c>
      <c r="C80" s="55" t="s">
        <v>19</v>
      </c>
      <c r="D80" s="55" t="s">
        <v>494</v>
      </c>
      <c r="E80" s="138" t="s">
        <v>446</v>
      </c>
      <c r="F80" s="138">
        <v>540</v>
      </c>
      <c r="G80" s="146">
        <v>4000</v>
      </c>
      <c r="H80" s="146">
        <v>4000</v>
      </c>
      <c r="I80" s="146">
        <v>4000</v>
      </c>
    </row>
    <row r="81" spans="1:13" ht="31.5">
      <c r="A81" s="176">
        <v>65</v>
      </c>
      <c r="B81" s="101" t="s">
        <v>472</v>
      </c>
      <c r="C81" s="55" t="s">
        <v>19</v>
      </c>
      <c r="D81" s="55" t="s">
        <v>473</v>
      </c>
      <c r="E81" s="138"/>
      <c r="F81" s="138"/>
      <c r="G81" s="146">
        <f>G82</f>
        <v>412.5</v>
      </c>
      <c r="H81" s="146">
        <f t="shared" ref="H81:I85" si="31">H82</f>
        <v>412.5</v>
      </c>
      <c r="I81" s="146">
        <f t="shared" si="31"/>
        <v>412.5</v>
      </c>
    </row>
    <row r="82" spans="1:13" ht="30">
      <c r="A82" s="176">
        <v>66</v>
      </c>
      <c r="B82" s="140" t="s">
        <v>474</v>
      </c>
      <c r="C82" s="55" t="s">
        <v>19</v>
      </c>
      <c r="D82" s="55" t="s">
        <v>495</v>
      </c>
      <c r="E82" s="138"/>
      <c r="F82" s="138"/>
      <c r="G82" s="146">
        <f>G83</f>
        <v>412.5</v>
      </c>
      <c r="H82" s="146">
        <f t="shared" si="31"/>
        <v>412.5</v>
      </c>
      <c r="I82" s="146">
        <f t="shared" si="31"/>
        <v>412.5</v>
      </c>
    </row>
    <row r="83" spans="1:13" ht="31.5">
      <c r="A83" s="176">
        <v>67</v>
      </c>
      <c r="B83" s="101" t="s">
        <v>31</v>
      </c>
      <c r="C83" s="55" t="s">
        <v>19</v>
      </c>
      <c r="D83" s="55" t="s">
        <v>495</v>
      </c>
      <c r="E83" s="138">
        <v>9170000000</v>
      </c>
      <c r="F83" s="138"/>
      <c r="G83" s="146">
        <f>G84</f>
        <v>412.5</v>
      </c>
      <c r="H83" s="146">
        <f t="shared" si="31"/>
        <v>412.5</v>
      </c>
      <c r="I83" s="146">
        <f t="shared" si="31"/>
        <v>412.5</v>
      </c>
    </row>
    <row r="84" spans="1:13">
      <c r="A84" s="176">
        <v>68</v>
      </c>
      <c r="B84" s="139" t="s">
        <v>475</v>
      </c>
      <c r="C84" s="55" t="s">
        <v>19</v>
      </c>
      <c r="D84" s="55" t="s">
        <v>495</v>
      </c>
      <c r="E84" s="138">
        <v>9170000910</v>
      </c>
      <c r="F84" s="138"/>
      <c r="G84" s="146">
        <f>G85</f>
        <v>412.5</v>
      </c>
      <c r="H84" s="146">
        <f t="shared" si="31"/>
        <v>412.5</v>
      </c>
      <c r="I84" s="146">
        <f t="shared" si="31"/>
        <v>412.5</v>
      </c>
    </row>
    <row r="85" spans="1:13" ht="30">
      <c r="A85" s="176">
        <v>69</v>
      </c>
      <c r="B85" s="152" t="s">
        <v>476</v>
      </c>
      <c r="C85" s="55" t="s">
        <v>19</v>
      </c>
      <c r="D85" s="55" t="s">
        <v>495</v>
      </c>
      <c r="E85" s="138">
        <v>9170000910</v>
      </c>
      <c r="F85" s="138">
        <v>700</v>
      </c>
      <c r="G85" s="146">
        <f>G86</f>
        <v>412.5</v>
      </c>
      <c r="H85" s="146">
        <f t="shared" si="31"/>
        <v>412.5</v>
      </c>
      <c r="I85" s="146">
        <f t="shared" si="31"/>
        <v>412.5</v>
      </c>
    </row>
    <row r="86" spans="1:13">
      <c r="A86" s="176">
        <v>70</v>
      </c>
      <c r="B86" s="153" t="s">
        <v>477</v>
      </c>
      <c r="C86" s="55" t="s">
        <v>19</v>
      </c>
      <c r="D86" s="55" t="s">
        <v>495</v>
      </c>
      <c r="E86" s="138">
        <v>9170000910</v>
      </c>
      <c r="F86" s="138">
        <v>730</v>
      </c>
      <c r="G86" s="146">
        <v>412.5</v>
      </c>
      <c r="H86" s="146">
        <v>412.5</v>
      </c>
      <c r="I86" s="146">
        <v>412.5</v>
      </c>
    </row>
    <row r="87" spans="1:13" ht="45" customHeight="1">
      <c r="A87" s="176">
        <v>71</v>
      </c>
      <c r="B87" s="144" t="s">
        <v>403</v>
      </c>
      <c r="C87" s="55" t="s">
        <v>19</v>
      </c>
      <c r="D87" s="138" t="s">
        <v>496</v>
      </c>
      <c r="E87" s="138"/>
      <c r="F87" s="138"/>
      <c r="G87" s="146">
        <f>G88+G99</f>
        <v>68243.63</v>
      </c>
      <c r="H87" s="146">
        <f t="shared" ref="H87:I87" si="32">H88+H99</f>
        <v>58844.53</v>
      </c>
      <c r="I87" s="146">
        <f t="shared" si="32"/>
        <v>58844.53</v>
      </c>
    </row>
    <row r="88" spans="1:13" ht="47.25">
      <c r="A88" s="176">
        <v>72</v>
      </c>
      <c r="B88" s="139" t="s">
        <v>48</v>
      </c>
      <c r="C88" s="55" t="s">
        <v>19</v>
      </c>
      <c r="D88" s="138" t="s">
        <v>497</v>
      </c>
      <c r="E88" s="138"/>
      <c r="F88" s="138"/>
      <c r="G88" s="146">
        <f>G89</f>
        <v>44628.29</v>
      </c>
      <c r="H88" s="146">
        <f t="shared" ref="H88:I89" si="33">H89</f>
        <v>35229.19</v>
      </c>
      <c r="I88" s="146">
        <f t="shared" si="33"/>
        <v>35229.19</v>
      </c>
    </row>
    <row r="89" spans="1:13" ht="47.25">
      <c r="A89" s="176">
        <v>73</v>
      </c>
      <c r="B89" s="141" t="s">
        <v>49</v>
      </c>
      <c r="C89" s="55" t="s">
        <v>19</v>
      </c>
      <c r="D89" s="138" t="s">
        <v>497</v>
      </c>
      <c r="E89" s="138" t="s">
        <v>25</v>
      </c>
      <c r="F89" s="138"/>
      <c r="G89" s="146">
        <f>G90</f>
        <v>44628.29</v>
      </c>
      <c r="H89" s="146">
        <f t="shared" si="33"/>
        <v>35229.19</v>
      </c>
      <c r="I89" s="146">
        <f t="shared" si="33"/>
        <v>35229.19</v>
      </c>
    </row>
    <row r="90" spans="1:13" ht="78.75">
      <c r="A90" s="176">
        <v>74</v>
      </c>
      <c r="B90" s="141" t="s">
        <v>50</v>
      </c>
      <c r="C90" s="55" t="s">
        <v>19</v>
      </c>
      <c r="D90" s="138" t="s">
        <v>497</v>
      </c>
      <c r="E90" s="138" t="s">
        <v>51</v>
      </c>
      <c r="F90" s="138"/>
      <c r="G90" s="146">
        <f>G91+G95</f>
        <v>44628.29</v>
      </c>
      <c r="H90" s="146">
        <f t="shared" ref="H90:I90" si="34">H91+H95</f>
        <v>35229.19</v>
      </c>
      <c r="I90" s="146">
        <f t="shared" si="34"/>
        <v>35229.19</v>
      </c>
    </row>
    <row r="91" spans="1:13" ht="78.75">
      <c r="A91" s="176">
        <v>75</v>
      </c>
      <c r="B91" s="141" t="s">
        <v>52</v>
      </c>
      <c r="C91" s="55" t="s">
        <v>19</v>
      </c>
      <c r="D91" s="138" t="s">
        <v>497</v>
      </c>
      <c r="E91" s="138" t="s">
        <v>53</v>
      </c>
      <c r="F91" s="138"/>
      <c r="G91" s="146">
        <f>G92</f>
        <v>17740.900000000001</v>
      </c>
      <c r="H91" s="146">
        <f t="shared" ref="H91:I91" si="35">H92</f>
        <v>8341.7999999999993</v>
      </c>
      <c r="I91" s="146">
        <f t="shared" si="35"/>
        <v>8341.7999999999993</v>
      </c>
      <c r="K91" s="92">
        <f>G91</f>
        <v>17740.900000000001</v>
      </c>
      <c r="L91" s="92">
        <f t="shared" ref="L91:M91" si="36">H91</f>
        <v>8341.7999999999993</v>
      </c>
      <c r="M91" s="92">
        <f t="shared" si="36"/>
        <v>8341.7999999999993</v>
      </c>
    </row>
    <row r="92" spans="1:13">
      <c r="A92" s="176">
        <v>76</v>
      </c>
      <c r="B92" s="139" t="s">
        <v>33</v>
      </c>
      <c r="C92" s="55" t="s">
        <v>19</v>
      </c>
      <c r="D92" s="138" t="s">
        <v>497</v>
      </c>
      <c r="E92" s="138" t="s">
        <v>53</v>
      </c>
      <c r="F92" s="138">
        <v>500</v>
      </c>
      <c r="G92" s="146">
        <f>G93</f>
        <v>17740.900000000001</v>
      </c>
      <c r="H92" s="146">
        <f t="shared" ref="H92:I93" si="37">H93</f>
        <v>8341.7999999999993</v>
      </c>
      <c r="I92" s="146">
        <f t="shared" si="37"/>
        <v>8341.7999999999993</v>
      </c>
    </row>
    <row r="93" spans="1:13">
      <c r="A93" s="176">
        <v>77</v>
      </c>
      <c r="B93" s="139" t="s">
        <v>54</v>
      </c>
      <c r="C93" s="55" t="s">
        <v>19</v>
      </c>
      <c r="D93" s="138" t="s">
        <v>497</v>
      </c>
      <c r="E93" s="138" t="s">
        <v>53</v>
      </c>
      <c r="F93" s="138">
        <v>510</v>
      </c>
      <c r="G93" s="146">
        <f>G94</f>
        <v>17740.900000000001</v>
      </c>
      <c r="H93" s="146">
        <f t="shared" si="37"/>
        <v>8341.7999999999993</v>
      </c>
      <c r="I93" s="146">
        <f t="shared" si="37"/>
        <v>8341.7999999999993</v>
      </c>
    </row>
    <row r="94" spans="1:13" ht="31.5">
      <c r="A94" s="176">
        <v>78</v>
      </c>
      <c r="B94" s="56" t="s">
        <v>55</v>
      </c>
      <c r="C94" s="55" t="s">
        <v>19</v>
      </c>
      <c r="D94" s="138" t="s">
        <v>497</v>
      </c>
      <c r="E94" s="138" t="s">
        <v>53</v>
      </c>
      <c r="F94" s="138">
        <v>511</v>
      </c>
      <c r="G94" s="146">
        <v>17740.900000000001</v>
      </c>
      <c r="H94" s="146">
        <v>8341.7999999999993</v>
      </c>
      <c r="I94" s="146">
        <v>8341.7999999999993</v>
      </c>
    </row>
    <row r="95" spans="1:13" ht="78.75">
      <c r="A95" s="176">
        <v>79</v>
      </c>
      <c r="B95" s="141" t="s">
        <v>56</v>
      </c>
      <c r="C95" s="55" t="s">
        <v>19</v>
      </c>
      <c r="D95" s="138" t="s">
        <v>497</v>
      </c>
      <c r="E95" s="138" t="s">
        <v>57</v>
      </c>
      <c r="F95" s="138"/>
      <c r="G95" s="146">
        <f>G96</f>
        <v>26887.39</v>
      </c>
      <c r="H95" s="146">
        <f t="shared" ref="H95:I97" si="38">H96</f>
        <v>26887.39</v>
      </c>
      <c r="I95" s="146">
        <f t="shared" si="38"/>
        <v>26887.39</v>
      </c>
    </row>
    <row r="96" spans="1:13">
      <c r="A96" s="176">
        <v>80</v>
      </c>
      <c r="B96" s="139" t="s">
        <v>33</v>
      </c>
      <c r="C96" s="55" t="s">
        <v>19</v>
      </c>
      <c r="D96" s="138" t="s">
        <v>497</v>
      </c>
      <c r="E96" s="138" t="s">
        <v>57</v>
      </c>
      <c r="F96" s="138">
        <v>500</v>
      </c>
      <c r="G96" s="146">
        <f>G97</f>
        <v>26887.39</v>
      </c>
      <c r="H96" s="146">
        <f t="shared" si="38"/>
        <v>26887.39</v>
      </c>
      <c r="I96" s="146">
        <f t="shared" si="38"/>
        <v>26887.39</v>
      </c>
    </row>
    <row r="97" spans="1:9">
      <c r="A97" s="176">
        <v>81</v>
      </c>
      <c r="B97" s="139" t="s">
        <v>54</v>
      </c>
      <c r="C97" s="55" t="s">
        <v>19</v>
      </c>
      <c r="D97" s="138" t="s">
        <v>497</v>
      </c>
      <c r="E97" s="138" t="s">
        <v>57</v>
      </c>
      <c r="F97" s="138">
        <v>510</v>
      </c>
      <c r="G97" s="146">
        <f>G98</f>
        <v>26887.39</v>
      </c>
      <c r="H97" s="146">
        <f t="shared" si="38"/>
        <v>26887.39</v>
      </c>
      <c r="I97" s="146">
        <f t="shared" si="38"/>
        <v>26887.39</v>
      </c>
    </row>
    <row r="98" spans="1:9" ht="31.5">
      <c r="A98" s="176">
        <v>82</v>
      </c>
      <c r="B98" s="56" t="s">
        <v>55</v>
      </c>
      <c r="C98" s="55" t="s">
        <v>19</v>
      </c>
      <c r="D98" s="138" t="s">
        <v>497</v>
      </c>
      <c r="E98" s="138" t="s">
        <v>57</v>
      </c>
      <c r="F98" s="138">
        <v>511</v>
      </c>
      <c r="G98" s="146">
        <v>26887.39</v>
      </c>
      <c r="H98" s="146">
        <v>26887.39</v>
      </c>
      <c r="I98" s="146">
        <v>26887.39</v>
      </c>
    </row>
    <row r="99" spans="1:9" ht="31.5">
      <c r="A99" s="176">
        <v>83</v>
      </c>
      <c r="B99" s="139" t="s">
        <v>58</v>
      </c>
      <c r="C99" s="55" t="s">
        <v>19</v>
      </c>
      <c r="D99" s="138" t="s">
        <v>498</v>
      </c>
      <c r="E99" s="138"/>
      <c r="F99" s="138"/>
      <c r="G99" s="146">
        <f>G100</f>
        <v>23615.34</v>
      </c>
      <c r="H99" s="146">
        <f t="shared" ref="H99:I100" si="39">H100</f>
        <v>23615.34</v>
      </c>
      <c r="I99" s="146">
        <f t="shared" si="39"/>
        <v>23615.34</v>
      </c>
    </row>
    <row r="100" spans="1:9" ht="47.25">
      <c r="A100" s="176">
        <v>84</v>
      </c>
      <c r="B100" s="141" t="s">
        <v>49</v>
      </c>
      <c r="C100" s="55" t="s">
        <v>19</v>
      </c>
      <c r="D100" s="138" t="s">
        <v>498</v>
      </c>
      <c r="E100" s="138" t="s">
        <v>25</v>
      </c>
      <c r="F100" s="138"/>
      <c r="G100" s="146">
        <f>G101</f>
        <v>23615.34</v>
      </c>
      <c r="H100" s="146">
        <f t="shared" si="39"/>
        <v>23615.34</v>
      </c>
      <c r="I100" s="146">
        <f t="shared" si="39"/>
        <v>23615.34</v>
      </c>
    </row>
    <row r="101" spans="1:9" ht="78.75">
      <c r="A101" s="176">
        <v>85</v>
      </c>
      <c r="B101" s="141" t="s">
        <v>50</v>
      </c>
      <c r="C101" s="55" t="s">
        <v>19</v>
      </c>
      <c r="D101" s="138" t="s">
        <v>498</v>
      </c>
      <c r="E101" s="138" t="s">
        <v>51</v>
      </c>
      <c r="F101" s="138"/>
      <c r="G101" s="146">
        <f>G102</f>
        <v>23615.34</v>
      </c>
      <c r="H101" s="146">
        <f t="shared" ref="H101:I101" si="40">H102</f>
        <v>23615.34</v>
      </c>
      <c r="I101" s="146">
        <f t="shared" si="40"/>
        <v>23615.34</v>
      </c>
    </row>
    <row r="102" spans="1:9" ht="63">
      <c r="A102" s="176">
        <v>86</v>
      </c>
      <c r="B102" s="141" t="s">
        <v>59</v>
      </c>
      <c r="C102" s="55" t="s">
        <v>19</v>
      </c>
      <c r="D102" s="138" t="s">
        <v>498</v>
      </c>
      <c r="E102" s="138" t="s">
        <v>60</v>
      </c>
      <c r="F102" s="138"/>
      <c r="G102" s="146">
        <f>G103</f>
        <v>23615.34</v>
      </c>
      <c r="H102" s="146">
        <f t="shared" ref="H102:I102" si="41">H103</f>
        <v>23615.34</v>
      </c>
      <c r="I102" s="146">
        <f t="shared" si="41"/>
        <v>23615.34</v>
      </c>
    </row>
    <row r="103" spans="1:9">
      <c r="A103" s="176">
        <v>87</v>
      </c>
      <c r="B103" s="139" t="s">
        <v>33</v>
      </c>
      <c r="C103" s="55" t="s">
        <v>19</v>
      </c>
      <c r="D103" s="138" t="s">
        <v>498</v>
      </c>
      <c r="E103" s="138" t="s">
        <v>60</v>
      </c>
      <c r="F103" s="138">
        <v>500</v>
      </c>
      <c r="G103" s="146">
        <f>G104</f>
        <v>23615.34</v>
      </c>
      <c r="H103" s="146">
        <f t="shared" ref="H103:I103" si="42">H104</f>
        <v>23615.34</v>
      </c>
      <c r="I103" s="146">
        <f t="shared" si="42"/>
        <v>23615.34</v>
      </c>
    </row>
    <row r="104" spans="1:9">
      <c r="A104" s="176">
        <v>88</v>
      </c>
      <c r="B104" s="139" t="s">
        <v>46</v>
      </c>
      <c r="C104" s="55" t="s">
        <v>19</v>
      </c>
      <c r="D104" s="138" t="s">
        <v>498</v>
      </c>
      <c r="E104" s="138" t="s">
        <v>60</v>
      </c>
      <c r="F104" s="138">
        <v>540</v>
      </c>
      <c r="G104" s="146">
        <v>23615.34</v>
      </c>
      <c r="H104" s="146">
        <v>23615.34</v>
      </c>
      <c r="I104" s="146">
        <v>23615.34</v>
      </c>
    </row>
    <row r="105" spans="1:9">
      <c r="A105" s="176">
        <v>89</v>
      </c>
      <c r="B105" s="82" t="s">
        <v>62</v>
      </c>
      <c r="C105" s="82" t="s">
        <v>63</v>
      </c>
      <c r="D105" s="82"/>
      <c r="E105" s="82"/>
      <c r="F105" s="82"/>
      <c r="G105" s="83">
        <f>G106+G188+G225+G246+G258</f>
        <v>85319.16</v>
      </c>
      <c r="H105" s="83">
        <f>H106+H188+H225+H246+H258</f>
        <v>87541.410000000018</v>
      </c>
      <c r="I105" s="83">
        <f>I106+I188+I225+I246+I258</f>
        <v>82052.61</v>
      </c>
    </row>
    <row r="106" spans="1:9">
      <c r="A106" s="176">
        <v>90</v>
      </c>
      <c r="B106" s="12" t="s">
        <v>61</v>
      </c>
      <c r="C106" s="138" t="s">
        <v>63</v>
      </c>
      <c r="D106" s="138" t="s">
        <v>64</v>
      </c>
      <c r="E106" s="138"/>
      <c r="F106" s="138"/>
      <c r="G106" s="146">
        <f>G113+G137+G143+G148+G108</f>
        <v>26649.859999999997</v>
      </c>
      <c r="H106" s="146">
        <f>H113+H137+H143+H148+H108</f>
        <v>25498.81</v>
      </c>
      <c r="I106" s="146">
        <f>I113+I137+I143+I148+I108</f>
        <v>25498.81</v>
      </c>
    </row>
    <row r="107" spans="1:9" ht="47.25">
      <c r="A107" s="176">
        <v>91</v>
      </c>
      <c r="B107" s="139" t="s">
        <v>271</v>
      </c>
      <c r="C107" s="138" t="s">
        <v>63</v>
      </c>
      <c r="D107" s="138" t="s">
        <v>499</v>
      </c>
      <c r="E107" s="138"/>
      <c r="F107" s="138"/>
      <c r="G107" s="146">
        <f>G108</f>
        <v>1105.6300000000001</v>
      </c>
      <c r="H107" s="146">
        <f t="shared" ref="H107:I107" si="43">H108</f>
        <v>1105.6299999999999</v>
      </c>
      <c r="I107" s="146">
        <f t="shared" si="43"/>
        <v>1105.6299999999999</v>
      </c>
    </row>
    <row r="108" spans="1:9">
      <c r="A108" s="176">
        <v>92</v>
      </c>
      <c r="B108" s="136" t="s">
        <v>375</v>
      </c>
      <c r="C108" s="138" t="s">
        <v>63</v>
      </c>
      <c r="D108" s="138" t="s">
        <v>499</v>
      </c>
      <c r="E108" s="138">
        <v>8510000210</v>
      </c>
      <c r="F108" s="138"/>
      <c r="G108" s="146">
        <f>G109</f>
        <v>1105.6300000000001</v>
      </c>
      <c r="H108" s="146">
        <f t="shared" ref="H108:I109" si="44">H109</f>
        <v>1105.6299999999999</v>
      </c>
      <c r="I108" s="146">
        <f t="shared" si="44"/>
        <v>1105.6299999999999</v>
      </c>
    </row>
    <row r="109" spans="1:9" ht="78.75">
      <c r="A109" s="176">
        <v>93</v>
      </c>
      <c r="B109" s="136" t="s">
        <v>376</v>
      </c>
      <c r="C109" s="138" t="s">
        <v>63</v>
      </c>
      <c r="D109" s="138" t="s">
        <v>499</v>
      </c>
      <c r="E109" s="138">
        <v>8510000210</v>
      </c>
      <c r="F109" s="138">
        <v>100</v>
      </c>
      <c r="G109" s="146">
        <f>G110</f>
        <v>1105.6300000000001</v>
      </c>
      <c r="H109" s="146">
        <f t="shared" si="44"/>
        <v>1105.6299999999999</v>
      </c>
      <c r="I109" s="146">
        <f t="shared" si="44"/>
        <v>1105.6299999999999</v>
      </c>
    </row>
    <row r="110" spans="1:9" ht="31.5">
      <c r="A110" s="176">
        <v>94</v>
      </c>
      <c r="B110" s="9" t="s">
        <v>28</v>
      </c>
      <c r="C110" s="138" t="s">
        <v>63</v>
      </c>
      <c r="D110" s="138" t="s">
        <v>499</v>
      </c>
      <c r="E110" s="138">
        <v>8510000210</v>
      </c>
      <c r="F110" s="138">
        <v>120</v>
      </c>
      <c r="G110" s="146">
        <f>G111+G112</f>
        <v>1105.6300000000001</v>
      </c>
      <c r="H110" s="163">
        <f t="shared" ref="H110:I110" si="45">H111+H112</f>
        <v>1105.6299999999999</v>
      </c>
      <c r="I110" s="163">
        <f t="shared" si="45"/>
        <v>1105.6299999999999</v>
      </c>
    </row>
    <row r="111" spans="1:9" ht="31.5">
      <c r="A111" s="176">
        <v>95</v>
      </c>
      <c r="B111" s="9" t="s">
        <v>554</v>
      </c>
      <c r="C111" s="138" t="s">
        <v>63</v>
      </c>
      <c r="D111" s="138" t="s">
        <v>499</v>
      </c>
      <c r="E111" s="138">
        <v>8510000210</v>
      </c>
      <c r="F111" s="138">
        <v>121</v>
      </c>
      <c r="G111" s="146">
        <f>1105.63-256.45</f>
        <v>849.18000000000006</v>
      </c>
      <c r="H111" s="146">
        <v>849.18</v>
      </c>
      <c r="I111" s="146">
        <v>849.18</v>
      </c>
    </row>
    <row r="112" spans="1:9" ht="63">
      <c r="A112" s="176">
        <v>96</v>
      </c>
      <c r="B112" s="160" t="s">
        <v>544</v>
      </c>
      <c r="C112" s="161" t="s">
        <v>63</v>
      </c>
      <c r="D112" s="161" t="s">
        <v>499</v>
      </c>
      <c r="E112" s="161">
        <v>8510000210</v>
      </c>
      <c r="F112" s="161">
        <v>129</v>
      </c>
      <c r="G112" s="163">
        <v>256.45</v>
      </c>
      <c r="H112" s="163">
        <v>256.45</v>
      </c>
      <c r="I112" s="163">
        <v>256.45</v>
      </c>
    </row>
    <row r="113" spans="1:11" ht="63">
      <c r="A113" s="176">
        <v>97</v>
      </c>
      <c r="B113" s="139" t="s">
        <v>30</v>
      </c>
      <c r="C113" s="138" t="s">
        <v>63</v>
      </c>
      <c r="D113" s="138" t="s">
        <v>487</v>
      </c>
      <c r="E113" s="138"/>
      <c r="F113" s="138"/>
      <c r="G113" s="146">
        <f>G114+G128</f>
        <v>24134.229999999996</v>
      </c>
      <c r="H113" s="146">
        <f>H114+H128</f>
        <v>23043.08</v>
      </c>
      <c r="I113" s="146">
        <f>I114+I128</f>
        <v>23043.08</v>
      </c>
    </row>
    <row r="114" spans="1:11" ht="31.5">
      <c r="A114" s="176">
        <v>98</v>
      </c>
      <c r="B114" s="136" t="s">
        <v>65</v>
      </c>
      <c r="C114" s="138" t="s">
        <v>63</v>
      </c>
      <c r="D114" s="138" t="s">
        <v>487</v>
      </c>
      <c r="E114" s="138" t="s">
        <v>67</v>
      </c>
      <c r="F114" s="138"/>
      <c r="G114" s="146">
        <f>G115</f>
        <v>23613.729999999996</v>
      </c>
      <c r="H114" s="146">
        <f t="shared" ref="H114:I114" si="46">H115</f>
        <v>22522.58</v>
      </c>
      <c r="I114" s="146">
        <f t="shared" si="46"/>
        <v>22522.58</v>
      </c>
    </row>
    <row r="115" spans="1:11" ht="47.25">
      <c r="A115" s="176">
        <v>99</v>
      </c>
      <c r="B115" s="136" t="s">
        <v>66</v>
      </c>
      <c r="C115" s="138" t="s">
        <v>63</v>
      </c>
      <c r="D115" s="138" t="s">
        <v>487</v>
      </c>
      <c r="E115" s="138" t="s">
        <v>68</v>
      </c>
      <c r="F115" s="138"/>
      <c r="G115" s="146">
        <f>G116</f>
        <v>23613.729999999996</v>
      </c>
      <c r="H115" s="146">
        <f t="shared" ref="H115:I115" si="47">H116</f>
        <v>22522.58</v>
      </c>
      <c r="I115" s="146">
        <f t="shared" si="47"/>
        <v>22522.58</v>
      </c>
    </row>
    <row r="116" spans="1:11" ht="78.75">
      <c r="A116" s="176">
        <v>100</v>
      </c>
      <c r="B116" s="136" t="s">
        <v>69</v>
      </c>
      <c r="C116" s="138" t="s">
        <v>63</v>
      </c>
      <c r="D116" s="138" t="s">
        <v>487</v>
      </c>
      <c r="E116" s="138" t="s">
        <v>70</v>
      </c>
      <c r="F116" s="138"/>
      <c r="G116" s="146">
        <f>G117+G122+G125</f>
        <v>23613.729999999996</v>
      </c>
      <c r="H116" s="146">
        <f t="shared" ref="H116:I116" si="48">H117+H122+H125</f>
        <v>22522.58</v>
      </c>
      <c r="I116" s="146">
        <f t="shared" si="48"/>
        <v>22522.58</v>
      </c>
    </row>
    <row r="117" spans="1:11" ht="78.75">
      <c r="A117" s="176">
        <v>101</v>
      </c>
      <c r="B117" s="139" t="s">
        <v>27</v>
      </c>
      <c r="C117" s="138" t="s">
        <v>63</v>
      </c>
      <c r="D117" s="138" t="s">
        <v>487</v>
      </c>
      <c r="E117" s="138" t="s">
        <v>70</v>
      </c>
      <c r="F117" s="138">
        <v>100</v>
      </c>
      <c r="G117" s="146">
        <f>G118</f>
        <v>13942.239999999998</v>
      </c>
      <c r="H117" s="146">
        <f t="shared" ref="H117:I117" si="49">H118</f>
        <v>14851.09</v>
      </c>
      <c r="I117" s="146">
        <f t="shared" si="49"/>
        <v>14851.09</v>
      </c>
    </row>
    <row r="118" spans="1:11" ht="31.5">
      <c r="A118" s="176">
        <v>102</v>
      </c>
      <c r="B118" s="139" t="s">
        <v>28</v>
      </c>
      <c r="C118" s="138" t="s">
        <v>63</v>
      </c>
      <c r="D118" s="138" t="s">
        <v>487</v>
      </c>
      <c r="E118" s="138" t="s">
        <v>70</v>
      </c>
      <c r="F118" s="138">
        <v>120</v>
      </c>
      <c r="G118" s="146">
        <f>G119+G120+G121</f>
        <v>13942.239999999998</v>
      </c>
      <c r="H118" s="163">
        <f t="shared" ref="H118:I118" si="50">H119+H120+H121</f>
        <v>14851.09</v>
      </c>
      <c r="I118" s="163">
        <f t="shared" si="50"/>
        <v>14851.09</v>
      </c>
    </row>
    <row r="119" spans="1:11" ht="31.5">
      <c r="A119" s="176">
        <v>103</v>
      </c>
      <c r="B119" s="9" t="s">
        <v>554</v>
      </c>
      <c r="C119" s="138" t="s">
        <v>63</v>
      </c>
      <c r="D119" s="138" t="s">
        <v>487</v>
      </c>
      <c r="E119" s="138" t="s">
        <v>70</v>
      </c>
      <c r="F119" s="138">
        <v>121</v>
      </c>
      <c r="G119" s="146">
        <f>14303.16+297.13-3386.55-698.05</f>
        <v>10515.689999999999</v>
      </c>
      <c r="H119" s="146">
        <v>11213.74</v>
      </c>
      <c r="I119" s="146">
        <v>11213.74</v>
      </c>
      <c r="K119" s="177">
        <v>-698.05</v>
      </c>
    </row>
    <row r="120" spans="1:11" ht="31.5">
      <c r="A120" s="176">
        <v>104</v>
      </c>
      <c r="B120" s="136" t="s">
        <v>29</v>
      </c>
      <c r="C120" s="138" t="s">
        <v>63</v>
      </c>
      <c r="D120" s="138" t="s">
        <v>487</v>
      </c>
      <c r="E120" s="138" t="s">
        <v>70</v>
      </c>
      <c r="F120" s="138">
        <v>122</v>
      </c>
      <c r="G120" s="146">
        <v>250.8</v>
      </c>
      <c r="H120" s="146">
        <v>250.8</v>
      </c>
      <c r="I120" s="146">
        <v>250.8</v>
      </c>
    </row>
    <row r="121" spans="1:11" ht="63">
      <c r="A121" s="176">
        <v>105</v>
      </c>
      <c r="B121" s="160" t="s">
        <v>544</v>
      </c>
      <c r="C121" s="161" t="s">
        <v>63</v>
      </c>
      <c r="D121" s="161" t="s">
        <v>487</v>
      </c>
      <c r="E121" s="161" t="s">
        <v>70</v>
      </c>
      <c r="F121" s="161">
        <v>129</v>
      </c>
      <c r="G121" s="163">
        <f>3386.55-210.8</f>
        <v>3175.75</v>
      </c>
      <c r="H121" s="163">
        <v>3386.55</v>
      </c>
      <c r="I121" s="163">
        <v>3386.55</v>
      </c>
      <c r="K121" s="177">
        <v>-210.8</v>
      </c>
    </row>
    <row r="122" spans="1:11" ht="31.5">
      <c r="A122" s="176">
        <v>106</v>
      </c>
      <c r="B122" s="139" t="s">
        <v>35</v>
      </c>
      <c r="C122" s="138" t="s">
        <v>63</v>
      </c>
      <c r="D122" s="138" t="s">
        <v>487</v>
      </c>
      <c r="E122" s="138" t="s">
        <v>70</v>
      </c>
      <c r="F122" s="138">
        <v>200</v>
      </c>
      <c r="G122" s="146">
        <f>G123</f>
        <v>9371.49</v>
      </c>
      <c r="H122" s="146">
        <f t="shared" ref="H122:I123" si="51">H123</f>
        <v>7371.49</v>
      </c>
      <c r="I122" s="146">
        <f t="shared" si="51"/>
        <v>7371.49</v>
      </c>
    </row>
    <row r="123" spans="1:11" ht="47.25">
      <c r="A123" s="176">
        <v>107</v>
      </c>
      <c r="B123" s="139" t="s">
        <v>36</v>
      </c>
      <c r="C123" s="138" t="s">
        <v>63</v>
      </c>
      <c r="D123" s="138" t="s">
        <v>487</v>
      </c>
      <c r="E123" s="138" t="s">
        <v>70</v>
      </c>
      <c r="F123" s="138">
        <v>240</v>
      </c>
      <c r="G123" s="146">
        <f>G124</f>
        <v>9371.49</v>
      </c>
      <c r="H123" s="146">
        <f t="shared" si="51"/>
        <v>7371.49</v>
      </c>
      <c r="I123" s="146">
        <f t="shared" si="51"/>
        <v>7371.49</v>
      </c>
    </row>
    <row r="124" spans="1:11" ht="47.25">
      <c r="A124" s="176">
        <v>108</v>
      </c>
      <c r="B124" s="136" t="s">
        <v>36</v>
      </c>
      <c r="C124" s="138" t="s">
        <v>63</v>
      </c>
      <c r="D124" s="138" t="s">
        <v>487</v>
      </c>
      <c r="E124" s="138" t="s">
        <v>70</v>
      </c>
      <c r="F124" s="138">
        <v>244</v>
      </c>
      <c r="G124" s="146">
        <f>7371.49+2000</f>
        <v>9371.49</v>
      </c>
      <c r="H124" s="146">
        <v>7371.49</v>
      </c>
      <c r="I124" s="146">
        <v>7371.49</v>
      </c>
    </row>
    <row r="125" spans="1:11">
      <c r="A125" s="176">
        <v>109</v>
      </c>
      <c r="B125" s="139" t="s">
        <v>75</v>
      </c>
      <c r="C125" s="138" t="s">
        <v>63</v>
      </c>
      <c r="D125" s="138" t="s">
        <v>487</v>
      </c>
      <c r="E125" s="138" t="s">
        <v>70</v>
      </c>
      <c r="F125" s="138">
        <v>800</v>
      </c>
      <c r="G125" s="146">
        <f>G126</f>
        <v>300</v>
      </c>
      <c r="H125" s="146">
        <f t="shared" ref="H125:I126" si="52">H126</f>
        <v>300</v>
      </c>
      <c r="I125" s="146">
        <f t="shared" si="52"/>
        <v>300</v>
      </c>
    </row>
    <row r="126" spans="1:11">
      <c r="A126" s="176">
        <v>110</v>
      </c>
      <c r="B126" s="139" t="s">
        <v>249</v>
      </c>
      <c r="C126" s="138" t="s">
        <v>63</v>
      </c>
      <c r="D126" s="138" t="s">
        <v>487</v>
      </c>
      <c r="E126" s="138" t="s">
        <v>70</v>
      </c>
      <c r="F126" s="138">
        <v>850</v>
      </c>
      <c r="G126" s="146">
        <f>G127</f>
        <v>300</v>
      </c>
      <c r="H126" s="146">
        <f t="shared" si="52"/>
        <v>300</v>
      </c>
      <c r="I126" s="146">
        <f t="shared" si="52"/>
        <v>300</v>
      </c>
    </row>
    <row r="127" spans="1:11">
      <c r="A127" s="176">
        <v>111</v>
      </c>
      <c r="B127" s="136" t="s">
        <v>250</v>
      </c>
      <c r="C127" s="138" t="s">
        <v>63</v>
      </c>
      <c r="D127" s="138" t="s">
        <v>487</v>
      </c>
      <c r="E127" s="138" t="s">
        <v>70</v>
      </c>
      <c r="F127" s="138">
        <v>852</v>
      </c>
      <c r="G127" s="146">
        <v>300</v>
      </c>
      <c r="H127" s="146">
        <v>300</v>
      </c>
      <c r="I127" s="146">
        <v>300</v>
      </c>
    </row>
    <row r="128" spans="1:11" ht="31.5">
      <c r="A128" s="176">
        <v>112</v>
      </c>
      <c r="B128" s="136" t="s">
        <v>31</v>
      </c>
      <c r="C128" s="138" t="s">
        <v>63</v>
      </c>
      <c r="D128" s="138" t="s">
        <v>487</v>
      </c>
      <c r="E128" s="138">
        <v>9170000000</v>
      </c>
      <c r="F128" s="138"/>
      <c r="G128" s="146">
        <f>G129</f>
        <v>520.5</v>
      </c>
      <c r="H128" s="146">
        <f t="shared" ref="H128:I128" si="53">H129</f>
        <v>520.5</v>
      </c>
      <c r="I128" s="146">
        <f t="shared" si="53"/>
        <v>520.5</v>
      </c>
    </row>
    <row r="129" spans="1:13" ht="63">
      <c r="A129" s="176">
        <v>113</v>
      </c>
      <c r="B129" s="136" t="s">
        <v>71</v>
      </c>
      <c r="C129" s="138" t="s">
        <v>63</v>
      </c>
      <c r="D129" s="138" t="s">
        <v>487</v>
      </c>
      <c r="E129" s="138">
        <v>9170076040</v>
      </c>
      <c r="F129" s="138"/>
      <c r="G129" s="146">
        <f>G130+G134</f>
        <v>520.5</v>
      </c>
      <c r="H129" s="146">
        <f t="shared" ref="H129:I129" si="54">H130+H134</f>
        <v>520.5</v>
      </c>
      <c r="I129" s="146">
        <f t="shared" si="54"/>
        <v>520.5</v>
      </c>
      <c r="K129" s="92">
        <f>G129</f>
        <v>520.5</v>
      </c>
      <c r="L129" s="92">
        <f t="shared" ref="L129:M129" si="55">H129</f>
        <v>520.5</v>
      </c>
      <c r="M129" s="92">
        <f t="shared" si="55"/>
        <v>520.5</v>
      </c>
    </row>
    <row r="130" spans="1:13" ht="78.75">
      <c r="A130" s="176">
        <v>114</v>
      </c>
      <c r="B130" s="139" t="s">
        <v>27</v>
      </c>
      <c r="C130" s="138" t="s">
        <v>63</v>
      </c>
      <c r="D130" s="138" t="s">
        <v>487</v>
      </c>
      <c r="E130" s="138">
        <v>9170076040</v>
      </c>
      <c r="F130" s="138">
        <v>100</v>
      </c>
      <c r="G130" s="146">
        <f>G131</f>
        <v>469.05</v>
      </c>
      <c r="H130" s="146">
        <f t="shared" ref="H130:I130" si="56">H131</f>
        <v>469.05</v>
      </c>
      <c r="I130" s="146">
        <f t="shared" si="56"/>
        <v>469.05</v>
      </c>
    </row>
    <row r="131" spans="1:13" ht="31.5">
      <c r="A131" s="176">
        <v>115</v>
      </c>
      <c r="B131" s="139" t="s">
        <v>28</v>
      </c>
      <c r="C131" s="138" t="s">
        <v>63</v>
      </c>
      <c r="D131" s="138" t="s">
        <v>487</v>
      </c>
      <c r="E131" s="138">
        <v>9170076040</v>
      </c>
      <c r="F131" s="138">
        <v>120</v>
      </c>
      <c r="G131" s="146">
        <f>G132+G133</f>
        <v>469.05</v>
      </c>
      <c r="H131" s="163">
        <f t="shared" ref="H131:I131" si="57">H132+H133</f>
        <v>469.05</v>
      </c>
      <c r="I131" s="163">
        <f t="shared" si="57"/>
        <v>469.05</v>
      </c>
    </row>
    <row r="132" spans="1:13" ht="31.5">
      <c r="A132" s="176">
        <v>116</v>
      </c>
      <c r="B132" s="9" t="s">
        <v>554</v>
      </c>
      <c r="C132" s="138" t="s">
        <v>63</v>
      </c>
      <c r="D132" s="138" t="s">
        <v>487</v>
      </c>
      <c r="E132" s="138">
        <v>9170076040</v>
      </c>
      <c r="F132" s="138">
        <v>121</v>
      </c>
      <c r="G132" s="146">
        <f>469.05-108.8</f>
        <v>360.25</v>
      </c>
      <c r="H132" s="146">
        <v>360.25</v>
      </c>
      <c r="I132" s="146">
        <v>360.25</v>
      </c>
    </row>
    <row r="133" spans="1:13" ht="63">
      <c r="A133" s="176">
        <v>117</v>
      </c>
      <c r="B133" s="160" t="s">
        <v>544</v>
      </c>
      <c r="C133" s="161" t="s">
        <v>63</v>
      </c>
      <c r="D133" s="161" t="s">
        <v>487</v>
      </c>
      <c r="E133" s="161">
        <v>9170076040</v>
      </c>
      <c r="F133" s="161">
        <v>129</v>
      </c>
      <c r="G133" s="163">
        <v>108.8</v>
      </c>
      <c r="H133" s="163">
        <v>108.8</v>
      </c>
      <c r="I133" s="163">
        <v>108.8</v>
      </c>
    </row>
    <row r="134" spans="1:13" ht="31.5">
      <c r="A134" s="176">
        <v>118</v>
      </c>
      <c r="B134" s="139" t="s">
        <v>35</v>
      </c>
      <c r="C134" s="138" t="s">
        <v>63</v>
      </c>
      <c r="D134" s="138" t="s">
        <v>487</v>
      </c>
      <c r="E134" s="138">
        <v>9170076040</v>
      </c>
      <c r="F134" s="138">
        <v>200</v>
      </c>
      <c r="G134" s="146">
        <f>G135</f>
        <v>51.45</v>
      </c>
      <c r="H134" s="146">
        <f t="shared" ref="H134:I135" si="58">H135</f>
        <v>51.45</v>
      </c>
      <c r="I134" s="146">
        <f t="shared" si="58"/>
        <v>51.45</v>
      </c>
    </row>
    <row r="135" spans="1:13" ht="47.25">
      <c r="A135" s="176">
        <v>119</v>
      </c>
      <c r="B135" s="139" t="s">
        <v>36</v>
      </c>
      <c r="C135" s="138" t="s">
        <v>63</v>
      </c>
      <c r="D135" s="138" t="s">
        <v>487</v>
      </c>
      <c r="E135" s="138">
        <v>9170076040</v>
      </c>
      <c r="F135" s="138">
        <v>240</v>
      </c>
      <c r="G135" s="146">
        <f>G136</f>
        <v>51.45</v>
      </c>
      <c r="H135" s="146">
        <f t="shared" si="58"/>
        <v>51.45</v>
      </c>
      <c r="I135" s="146">
        <f t="shared" si="58"/>
        <v>51.45</v>
      </c>
    </row>
    <row r="136" spans="1:13" ht="47.25">
      <c r="A136" s="176">
        <v>120</v>
      </c>
      <c r="B136" s="136" t="s">
        <v>36</v>
      </c>
      <c r="C136" s="138" t="s">
        <v>63</v>
      </c>
      <c r="D136" s="138" t="s">
        <v>487</v>
      </c>
      <c r="E136" s="138">
        <v>9170076040</v>
      </c>
      <c r="F136" s="138">
        <v>244</v>
      </c>
      <c r="G136" s="146">
        <v>51.45</v>
      </c>
      <c r="H136" s="146">
        <v>51.45</v>
      </c>
      <c r="I136" s="146">
        <v>51.45</v>
      </c>
    </row>
    <row r="137" spans="1:13">
      <c r="A137" s="176">
        <v>121</v>
      </c>
      <c r="B137" s="139" t="s">
        <v>72</v>
      </c>
      <c r="C137" s="138" t="s">
        <v>63</v>
      </c>
      <c r="D137" s="138" t="s">
        <v>487</v>
      </c>
      <c r="E137" s="138"/>
      <c r="F137" s="138"/>
      <c r="G137" s="146">
        <f>G138</f>
        <v>9.9</v>
      </c>
      <c r="H137" s="146">
        <f t="shared" ref="H137:I137" si="59">H138</f>
        <v>0</v>
      </c>
      <c r="I137" s="146">
        <f t="shared" si="59"/>
        <v>0</v>
      </c>
    </row>
    <row r="138" spans="1:13" ht="31.5">
      <c r="A138" s="176">
        <v>122</v>
      </c>
      <c r="B138" s="139" t="s">
        <v>39</v>
      </c>
      <c r="C138" s="138" t="s">
        <v>63</v>
      </c>
      <c r="D138" s="138" t="s">
        <v>500</v>
      </c>
      <c r="E138" s="138">
        <v>9210000000</v>
      </c>
      <c r="F138" s="138"/>
      <c r="G138" s="146">
        <f>G139</f>
        <v>9.9</v>
      </c>
      <c r="H138" s="146">
        <f t="shared" ref="H138:I138" si="60">H139</f>
        <v>0</v>
      </c>
      <c r="I138" s="146">
        <f t="shared" si="60"/>
        <v>0</v>
      </c>
    </row>
    <row r="139" spans="1:13" ht="110.25">
      <c r="A139" s="176">
        <v>123</v>
      </c>
      <c r="B139" s="139" t="s">
        <v>73</v>
      </c>
      <c r="C139" s="138" t="s">
        <v>63</v>
      </c>
      <c r="D139" s="138" t="s">
        <v>500</v>
      </c>
      <c r="E139" s="138">
        <v>9210051200</v>
      </c>
      <c r="F139" s="138"/>
      <c r="G139" s="146">
        <f>G140</f>
        <v>9.9</v>
      </c>
      <c r="H139" s="146">
        <f t="shared" ref="H139:I139" si="61">H140</f>
        <v>0</v>
      </c>
      <c r="I139" s="146">
        <f t="shared" si="61"/>
        <v>0</v>
      </c>
      <c r="K139" s="92">
        <f>G139</f>
        <v>9.9</v>
      </c>
      <c r="L139" s="92">
        <f t="shared" ref="L139:M139" si="62">H139</f>
        <v>0</v>
      </c>
      <c r="M139" s="92">
        <f t="shared" si="62"/>
        <v>0</v>
      </c>
    </row>
    <row r="140" spans="1:13" ht="31.5">
      <c r="A140" s="176">
        <v>124</v>
      </c>
      <c r="B140" s="139" t="s">
        <v>35</v>
      </c>
      <c r="C140" s="138" t="s">
        <v>63</v>
      </c>
      <c r="D140" s="138" t="s">
        <v>500</v>
      </c>
      <c r="E140" s="138">
        <v>9210051200</v>
      </c>
      <c r="F140" s="138">
        <v>200</v>
      </c>
      <c r="G140" s="146">
        <f>G141</f>
        <v>9.9</v>
      </c>
      <c r="H140" s="146">
        <f t="shared" ref="H140:I140" si="63">H141</f>
        <v>0</v>
      </c>
      <c r="I140" s="146">
        <f t="shared" si="63"/>
        <v>0</v>
      </c>
    </row>
    <row r="141" spans="1:13" ht="47.25">
      <c r="A141" s="176">
        <v>125</v>
      </c>
      <c r="B141" s="139" t="s">
        <v>36</v>
      </c>
      <c r="C141" s="138" t="s">
        <v>63</v>
      </c>
      <c r="D141" s="138" t="s">
        <v>500</v>
      </c>
      <c r="E141" s="138">
        <v>9210051200</v>
      </c>
      <c r="F141" s="138">
        <v>240</v>
      </c>
      <c r="G141" s="146">
        <f>G142</f>
        <v>9.9</v>
      </c>
      <c r="H141" s="146">
        <f t="shared" ref="H141:I141" si="64">H142</f>
        <v>0</v>
      </c>
      <c r="I141" s="146">
        <f t="shared" si="64"/>
        <v>0</v>
      </c>
    </row>
    <row r="142" spans="1:13" ht="47.25">
      <c r="A142" s="176">
        <v>126</v>
      </c>
      <c r="B142" s="136" t="s">
        <v>36</v>
      </c>
      <c r="C142" s="138" t="s">
        <v>63</v>
      </c>
      <c r="D142" s="138" t="s">
        <v>500</v>
      </c>
      <c r="E142" s="138">
        <v>9210051200</v>
      </c>
      <c r="F142" s="138">
        <v>244</v>
      </c>
      <c r="G142" s="146">
        <v>9.9</v>
      </c>
      <c r="H142" s="146">
        <v>0</v>
      </c>
      <c r="I142" s="146">
        <v>0</v>
      </c>
    </row>
    <row r="143" spans="1:13">
      <c r="A143" s="176">
        <v>127</v>
      </c>
      <c r="B143" s="139" t="s">
        <v>74</v>
      </c>
      <c r="C143" s="138" t="s">
        <v>63</v>
      </c>
      <c r="D143" s="138" t="s">
        <v>501</v>
      </c>
      <c r="E143" s="138"/>
      <c r="F143" s="138"/>
      <c r="G143" s="146">
        <f>G144</f>
        <v>350</v>
      </c>
      <c r="H143" s="146">
        <f t="shared" ref="H143:I145" si="65">H144</f>
        <v>350</v>
      </c>
      <c r="I143" s="146">
        <f t="shared" si="65"/>
        <v>350</v>
      </c>
    </row>
    <row r="144" spans="1:13" ht="31.5">
      <c r="A144" s="176">
        <v>128</v>
      </c>
      <c r="B144" s="139" t="s">
        <v>39</v>
      </c>
      <c r="C144" s="138" t="s">
        <v>63</v>
      </c>
      <c r="D144" s="138" t="s">
        <v>501</v>
      </c>
      <c r="E144" s="138">
        <v>9170000000</v>
      </c>
      <c r="F144" s="138"/>
      <c r="G144" s="146">
        <f>G145</f>
        <v>350</v>
      </c>
      <c r="H144" s="146">
        <f t="shared" si="65"/>
        <v>350</v>
      </c>
      <c r="I144" s="146">
        <f t="shared" si="65"/>
        <v>350</v>
      </c>
    </row>
    <row r="145" spans="1:13">
      <c r="A145" s="176">
        <v>129</v>
      </c>
      <c r="B145" s="56" t="s">
        <v>77</v>
      </c>
      <c r="C145" s="138" t="s">
        <v>63</v>
      </c>
      <c r="D145" s="138" t="s">
        <v>501</v>
      </c>
      <c r="E145" s="138">
        <v>9170010110</v>
      </c>
      <c r="F145" s="138"/>
      <c r="G145" s="146">
        <f>G146</f>
        <v>350</v>
      </c>
      <c r="H145" s="146">
        <f t="shared" si="65"/>
        <v>350</v>
      </c>
      <c r="I145" s="146">
        <f t="shared" si="65"/>
        <v>350</v>
      </c>
    </row>
    <row r="146" spans="1:13">
      <c r="A146" s="176">
        <v>130</v>
      </c>
      <c r="B146" s="139" t="s">
        <v>75</v>
      </c>
      <c r="C146" s="138" t="s">
        <v>63</v>
      </c>
      <c r="D146" s="138" t="s">
        <v>501</v>
      </c>
      <c r="E146" s="138">
        <v>9170010110</v>
      </c>
      <c r="F146" s="138">
        <v>800</v>
      </c>
      <c r="G146" s="146">
        <f>G147</f>
        <v>350</v>
      </c>
      <c r="H146" s="146">
        <f t="shared" ref="H146:I146" si="66">H147</f>
        <v>350</v>
      </c>
      <c r="I146" s="146">
        <f t="shared" si="66"/>
        <v>350</v>
      </c>
    </row>
    <row r="147" spans="1:13">
      <c r="A147" s="176">
        <v>131</v>
      </c>
      <c r="B147" s="139" t="s">
        <v>76</v>
      </c>
      <c r="C147" s="138" t="s">
        <v>63</v>
      </c>
      <c r="D147" s="138" t="s">
        <v>501</v>
      </c>
      <c r="E147" s="138">
        <v>9170010110</v>
      </c>
      <c r="F147" s="138">
        <v>870</v>
      </c>
      <c r="G147" s="146">
        <v>350</v>
      </c>
      <c r="H147" s="146">
        <v>350</v>
      </c>
      <c r="I147" s="146">
        <v>350</v>
      </c>
    </row>
    <row r="148" spans="1:13">
      <c r="A148" s="176">
        <v>132</v>
      </c>
      <c r="B148" s="139" t="s">
        <v>78</v>
      </c>
      <c r="C148" s="138" t="s">
        <v>63</v>
      </c>
      <c r="D148" s="138" t="s">
        <v>211</v>
      </c>
      <c r="E148" s="138"/>
      <c r="F148" s="138"/>
      <c r="G148" s="146">
        <f>G149+G178</f>
        <v>1050.0999999999999</v>
      </c>
      <c r="H148" s="146">
        <f t="shared" ref="H148:I148" si="67">H149+H178</f>
        <v>1000.1</v>
      </c>
      <c r="I148" s="146">
        <f t="shared" si="67"/>
        <v>1000.1</v>
      </c>
    </row>
    <row r="149" spans="1:13" ht="31.5">
      <c r="A149" s="176">
        <v>133</v>
      </c>
      <c r="B149" s="139" t="s">
        <v>39</v>
      </c>
      <c r="C149" s="138" t="s">
        <v>63</v>
      </c>
      <c r="D149" s="138" t="s">
        <v>211</v>
      </c>
      <c r="E149" s="138">
        <v>9170000000</v>
      </c>
      <c r="F149" s="138"/>
      <c r="G149" s="146">
        <f>G150+G154+G158+G166+G170+G174</f>
        <v>538.6</v>
      </c>
      <c r="H149" s="146">
        <f t="shared" ref="H149:I149" si="68">H150+H154+H158+H166+H170+H174</f>
        <v>488.6</v>
      </c>
      <c r="I149" s="146">
        <f t="shared" si="68"/>
        <v>488.6</v>
      </c>
    </row>
    <row r="150" spans="1:13" ht="78.75">
      <c r="A150" s="176">
        <v>134</v>
      </c>
      <c r="B150" s="136" t="s">
        <v>84</v>
      </c>
      <c r="C150" s="138" t="s">
        <v>63</v>
      </c>
      <c r="D150" s="138" t="s">
        <v>211</v>
      </c>
      <c r="E150" s="138">
        <v>9170000850</v>
      </c>
      <c r="F150" s="138"/>
      <c r="G150" s="146">
        <f>G151</f>
        <v>100</v>
      </c>
      <c r="H150" s="146">
        <f t="shared" ref="H150:I152" si="69">H151</f>
        <v>100</v>
      </c>
      <c r="I150" s="146">
        <f t="shared" si="69"/>
        <v>100</v>
      </c>
    </row>
    <row r="151" spans="1:13" ht="31.5">
      <c r="A151" s="176">
        <v>135</v>
      </c>
      <c r="B151" s="139" t="s">
        <v>35</v>
      </c>
      <c r="C151" s="138" t="s">
        <v>63</v>
      </c>
      <c r="D151" s="138" t="s">
        <v>211</v>
      </c>
      <c r="E151" s="138">
        <v>9170000850</v>
      </c>
      <c r="F151" s="138">
        <v>200</v>
      </c>
      <c r="G151" s="146">
        <f>G152</f>
        <v>100</v>
      </c>
      <c r="H151" s="146">
        <f t="shared" si="69"/>
        <v>100</v>
      </c>
      <c r="I151" s="146">
        <f t="shared" si="69"/>
        <v>100</v>
      </c>
    </row>
    <row r="152" spans="1:13" ht="47.25">
      <c r="A152" s="176">
        <v>136</v>
      </c>
      <c r="B152" s="139" t="s">
        <v>36</v>
      </c>
      <c r="C152" s="138" t="s">
        <v>63</v>
      </c>
      <c r="D152" s="138" t="s">
        <v>211</v>
      </c>
      <c r="E152" s="138">
        <v>9170000850</v>
      </c>
      <c r="F152" s="138">
        <v>240</v>
      </c>
      <c r="G152" s="146">
        <f>G153</f>
        <v>100</v>
      </c>
      <c r="H152" s="146">
        <f t="shared" si="69"/>
        <v>100</v>
      </c>
      <c r="I152" s="146">
        <f t="shared" si="69"/>
        <v>100</v>
      </c>
    </row>
    <row r="153" spans="1:13" ht="47.25">
      <c r="A153" s="176">
        <v>137</v>
      </c>
      <c r="B153" s="136" t="s">
        <v>36</v>
      </c>
      <c r="C153" s="138" t="s">
        <v>63</v>
      </c>
      <c r="D153" s="138" t="s">
        <v>211</v>
      </c>
      <c r="E153" s="138">
        <v>9170000850</v>
      </c>
      <c r="F153" s="138">
        <v>244</v>
      </c>
      <c r="G153" s="146">
        <v>100</v>
      </c>
      <c r="H153" s="146">
        <v>100</v>
      </c>
      <c r="I153" s="146">
        <v>100</v>
      </c>
    </row>
    <row r="154" spans="1:13" ht="63">
      <c r="A154" s="176">
        <v>138</v>
      </c>
      <c r="B154" s="136" t="s">
        <v>85</v>
      </c>
      <c r="C154" s="138" t="s">
        <v>63</v>
      </c>
      <c r="D154" s="138" t="s">
        <v>211</v>
      </c>
      <c r="E154" s="138">
        <v>9170017110</v>
      </c>
      <c r="F154" s="138"/>
      <c r="G154" s="146">
        <f>G155</f>
        <v>100</v>
      </c>
      <c r="H154" s="146">
        <f t="shared" ref="H154:I156" si="70">H155</f>
        <v>50</v>
      </c>
      <c r="I154" s="146">
        <f t="shared" si="70"/>
        <v>50</v>
      </c>
    </row>
    <row r="155" spans="1:13" ht="31.5">
      <c r="A155" s="176">
        <v>139</v>
      </c>
      <c r="B155" s="139" t="s">
        <v>35</v>
      </c>
      <c r="C155" s="138" t="s">
        <v>63</v>
      </c>
      <c r="D155" s="138" t="s">
        <v>211</v>
      </c>
      <c r="E155" s="138">
        <v>9170017110</v>
      </c>
      <c r="F155" s="138">
        <v>200</v>
      </c>
      <c r="G155" s="146">
        <f>G156</f>
        <v>100</v>
      </c>
      <c r="H155" s="146">
        <f t="shared" si="70"/>
        <v>50</v>
      </c>
      <c r="I155" s="146">
        <f t="shared" si="70"/>
        <v>50</v>
      </c>
    </row>
    <row r="156" spans="1:13" ht="47.25">
      <c r="A156" s="176">
        <v>140</v>
      </c>
      <c r="B156" s="139" t="s">
        <v>36</v>
      </c>
      <c r="C156" s="138" t="s">
        <v>63</v>
      </c>
      <c r="D156" s="138" t="s">
        <v>211</v>
      </c>
      <c r="E156" s="138">
        <v>9170017110</v>
      </c>
      <c r="F156" s="138">
        <v>240</v>
      </c>
      <c r="G156" s="146">
        <f>G157</f>
        <v>100</v>
      </c>
      <c r="H156" s="146">
        <f t="shared" si="70"/>
        <v>50</v>
      </c>
      <c r="I156" s="146">
        <f t="shared" si="70"/>
        <v>50</v>
      </c>
    </row>
    <row r="157" spans="1:13" ht="47.25">
      <c r="A157" s="176">
        <v>141</v>
      </c>
      <c r="B157" s="136" t="s">
        <v>36</v>
      </c>
      <c r="C157" s="138" t="s">
        <v>63</v>
      </c>
      <c r="D157" s="138" t="s">
        <v>211</v>
      </c>
      <c r="E157" s="138">
        <v>9170017110</v>
      </c>
      <c r="F157" s="138">
        <v>244</v>
      </c>
      <c r="G157" s="146">
        <v>100</v>
      </c>
      <c r="H157" s="146">
        <v>50</v>
      </c>
      <c r="I157" s="146">
        <v>50</v>
      </c>
    </row>
    <row r="158" spans="1:13" ht="94.5">
      <c r="A158" s="176">
        <v>142</v>
      </c>
      <c r="B158" s="9" t="s">
        <v>79</v>
      </c>
      <c r="C158" s="138" t="s">
        <v>63</v>
      </c>
      <c r="D158" s="138" t="s">
        <v>211</v>
      </c>
      <c r="E158" s="138">
        <v>9170074290</v>
      </c>
      <c r="F158" s="138"/>
      <c r="G158" s="146">
        <f>G159+G163</f>
        <v>34.6</v>
      </c>
      <c r="H158" s="146">
        <f t="shared" ref="H158:I158" si="71">H159+H163</f>
        <v>34.6</v>
      </c>
      <c r="I158" s="146">
        <f t="shared" si="71"/>
        <v>34.6</v>
      </c>
      <c r="K158" s="92">
        <f>G158</f>
        <v>34.6</v>
      </c>
      <c r="L158" s="92">
        <f t="shared" ref="L158:M158" si="72">H158</f>
        <v>34.6</v>
      </c>
      <c r="M158" s="92">
        <f t="shared" si="72"/>
        <v>34.6</v>
      </c>
    </row>
    <row r="159" spans="1:13" ht="78.75">
      <c r="A159" s="176">
        <v>143</v>
      </c>
      <c r="B159" s="139" t="s">
        <v>27</v>
      </c>
      <c r="C159" s="138" t="s">
        <v>63</v>
      </c>
      <c r="D159" s="138" t="s">
        <v>211</v>
      </c>
      <c r="E159" s="138">
        <v>9170074290</v>
      </c>
      <c r="F159" s="138">
        <v>100</v>
      </c>
      <c r="G159" s="146">
        <f>G160</f>
        <v>32.83</v>
      </c>
      <c r="H159" s="146">
        <f t="shared" ref="H159:I159" si="73">H160</f>
        <v>32.83</v>
      </c>
      <c r="I159" s="146">
        <f t="shared" si="73"/>
        <v>32.83</v>
      </c>
    </row>
    <row r="160" spans="1:13" ht="31.5">
      <c r="A160" s="176">
        <v>144</v>
      </c>
      <c r="B160" s="139" t="s">
        <v>28</v>
      </c>
      <c r="C160" s="138" t="s">
        <v>63</v>
      </c>
      <c r="D160" s="138" t="s">
        <v>211</v>
      </c>
      <c r="E160" s="138">
        <v>9170074290</v>
      </c>
      <c r="F160" s="138">
        <v>120</v>
      </c>
      <c r="G160" s="146">
        <f>G161+G162</f>
        <v>32.83</v>
      </c>
      <c r="H160" s="163">
        <f t="shared" ref="H160:I160" si="74">H161+H162</f>
        <v>32.83</v>
      </c>
      <c r="I160" s="163">
        <f t="shared" si="74"/>
        <v>32.83</v>
      </c>
    </row>
    <row r="161" spans="1:13" ht="31.5">
      <c r="A161" s="176">
        <v>145</v>
      </c>
      <c r="B161" s="9" t="s">
        <v>554</v>
      </c>
      <c r="C161" s="138" t="s">
        <v>63</v>
      </c>
      <c r="D161" s="138" t="s">
        <v>211</v>
      </c>
      <c r="E161" s="138">
        <v>9170074290</v>
      </c>
      <c r="F161" s="138">
        <v>121</v>
      </c>
      <c r="G161" s="146">
        <f>32.83-7.61</f>
        <v>25.22</v>
      </c>
      <c r="H161" s="146">
        <v>25.22</v>
      </c>
      <c r="I161" s="146">
        <v>25.22</v>
      </c>
    </row>
    <row r="162" spans="1:13" ht="63">
      <c r="A162" s="176">
        <v>146</v>
      </c>
      <c r="B162" s="160" t="s">
        <v>544</v>
      </c>
      <c r="C162" s="161" t="s">
        <v>63</v>
      </c>
      <c r="D162" s="161" t="s">
        <v>211</v>
      </c>
      <c r="E162" s="161">
        <v>9170074290</v>
      </c>
      <c r="F162" s="161">
        <v>129</v>
      </c>
      <c r="G162" s="163">
        <v>7.61</v>
      </c>
      <c r="H162" s="163">
        <v>7.61</v>
      </c>
      <c r="I162" s="163">
        <v>7.61</v>
      </c>
    </row>
    <row r="163" spans="1:13" ht="31.5">
      <c r="A163" s="176">
        <v>147</v>
      </c>
      <c r="B163" s="139" t="s">
        <v>35</v>
      </c>
      <c r="C163" s="138" t="s">
        <v>63</v>
      </c>
      <c r="D163" s="138" t="s">
        <v>211</v>
      </c>
      <c r="E163" s="138">
        <v>9170074290</v>
      </c>
      <c r="F163" s="138">
        <v>200</v>
      </c>
      <c r="G163" s="146">
        <f>G164</f>
        <v>1.77</v>
      </c>
      <c r="H163" s="146">
        <f t="shared" ref="H163:I164" si="75">H164</f>
        <v>1.77</v>
      </c>
      <c r="I163" s="146">
        <f t="shared" si="75"/>
        <v>1.77</v>
      </c>
    </row>
    <row r="164" spans="1:13" ht="47.25">
      <c r="A164" s="176">
        <v>148</v>
      </c>
      <c r="B164" s="139" t="s">
        <v>36</v>
      </c>
      <c r="C164" s="138" t="s">
        <v>63</v>
      </c>
      <c r="D164" s="138" t="s">
        <v>211</v>
      </c>
      <c r="E164" s="138">
        <v>9170074290</v>
      </c>
      <c r="F164" s="138">
        <v>240</v>
      </c>
      <c r="G164" s="146">
        <f>G165</f>
        <v>1.77</v>
      </c>
      <c r="H164" s="146">
        <f t="shared" si="75"/>
        <v>1.77</v>
      </c>
      <c r="I164" s="146">
        <f t="shared" si="75"/>
        <v>1.77</v>
      </c>
    </row>
    <row r="165" spans="1:13" ht="47.25">
      <c r="A165" s="176">
        <v>149</v>
      </c>
      <c r="B165" s="136" t="s">
        <v>36</v>
      </c>
      <c r="C165" s="138" t="s">
        <v>63</v>
      </c>
      <c r="D165" s="138" t="s">
        <v>211</v>
      </c>
      <c r="E165" s="138">
        <v>9170074290</v>
      </c>
      <c r="F165" s="138">
        <v>244</v>
      </c>
      <c r="G165" s="146">
        <v>1.77</v>
      </c>
      <c r="H165" s="146">
        <v>1.77</v>
      </c>
      <c r="I165" s="146">
        <v>1.77</v>
      </c>
    </row>
    <row r="166" spans="1:13" ht="47.25">
      <c r="A166" s="176">
        <v>150</v>
      </c>
      <c r="B166" s="136" t="s">
        <v>83</v>
      </c>
      <c r="C166" s="138" t="s">
        <v>63</v>
      </c>
      <c r="D166" s="138" t="s">
        <v>211</v>
      </c>
      <c r="E166" s="138">
        <v>9170075550</v>
      </c>
      <c r="F166" s="138"/>
      <c r="G166" s="146">
        <f>G167</f>
        <v>194</v>
      </c>
      <c r="H166" s="146">
        <f t="shared" ref="H166:I168" si="76">H167</f>
        <v>194</v>
      </c>
      <c r="I166" s="146">
        <f t="shared" si="76"/>
        <v>194</v>
      </c>
      <c r="K166" s="92">
        <f>G166</f>
        <v>194</v>
      </c>
      <c r="L166" s="92">
        <f t="shared" ref="L166:M166" si="77">H166</f>
        <v>194</v>
      </c>
      <c r="M166" s="92">
        <f t="shared" si="77"/>
        <v>194</v>
      </c>
    </row>
    <row r="167" spans="1:13" ht="31.5">
      <c r="A167" s="176">
        <v>151</v>
      </c>
      <c r="B167" s="139" t="s">
        <v>35</v>
      </c>
      <c r="C167" s="138" t="s">
        <v>63</v>
      </c>
      <c r="D167" s="138" t="s">
        <v>211</v>
      </c>
      <c r="E167" s="138">
        <v>9170075550</v>
      </c>
      <c r="F167" s="138">
        <v>200</v>
      </c>
      <c r="G167" s="146">
        <f>G168</f>
        <v>194</v>
      </c>
      <c r="H167" s="146">
        <f t="shared" si="76"/>
        <v>194</v>
      </c>
      <c r="I167" s="146">
        <f t="shared" si="76"/>
        <v>194</v>
      </c>
    </row>
    <row r="168" spans="1:13" ht="47.25">
      <c r="A168" s="176">
        <v>152</v>
      </c>
      <c r="B168" s="139" t="s">
        <v>36</v>
      </c>
      <c r="C168" s="138" t="s">
        <v>63</v>
      </c>
      <c r="D168" s="138" t="s">
        <v>211</v>
      </c>
      <c r="E168" s="138">
        <v>9170075550</v>
      </c>
      <c r="F168" s="138">
        <v>240</v>
      </c>
      <c r="G168" s="146">
        <f>G169</f>
        <v>194</v>
      </c>
      <c r="H168" s="146">
        <f t="shared" si="76"/>
        <v>194</v>
      </c>
      <c r="I168" s="146">
        <f t="shared" si="76"/>
        <v>194</v>
      </c>
    </row>
    <row r="169" spans="1:13" ht="47.25">
      <c r="A169" s="176">
        <v>153</v>
      </c>
      <c r="B169" s="136" t="s">
        <v>36</v>
      </c>
      <c r="C169" s="138" t="s">
        <v>63</v>
      </c>
      <c r="D169" s="138" t="s">
        <v>211</v>
      </c>
      <c r="E169" s="138">
        <v>9170075550</v>
      </c>
      <c r="F169" s="138">
        <v>244</v>
      </c>
      <c r="G169" s="146">
        <v>194</v>
      </c>
      <c r="H169" s="146">
        <v>194</v>
      </c>
      <c r="I169" s="146">
        <v>194</v>
      </c>
    </row>
    <row r="170" spans="1:13" ht="47.25">
      <c r="A170" s="176">
        <v>154</v>
      </c>
      <c r="B170" s="136" t="s">
        <v>86</v>
      </c>
      <c r="C170" s="138" t="s">
        <v>63</v>
      </c>
      <c r="D170" s="138" t="s">
        <v>211</v>
      </c>
      <c r="E170" s="138" t="s">
        <v>87</v>
      </c>
      <c r="F170" s="138"/>
      <c r="G170" s="146">
        <f>G171</f>
        <v>10</v>
      </c>
      <c r="H170" s="146">
        <f t="shared" ref="H170:I170" si="78">H171</f>
        <v>10</v>
      </c>
      <c r="I170" s="146">
        <f t="shared" si="78"/>
        <v>10</v>
      </c>
    </row>
    <row r="171" spans="1:13" ht="31.5">
      <c r="A171" s="176">
        <v>155</v>
      </c>
      <c r="B171" s="139" t="s">
        <v>35</v>
      </c>
      <c r="C171" s="138" t="s">
        <v>63</v>
      </c>
      <c r="D171" s="138" t="s">
        <v>211</v>
      </c>
      <c r="E171" s="138" t="s">
        <v>87</v>
      </c>
      <c r="F171" s="138">
        <v>200</v>
      </c>
      <c r="G171" s="146">
        <f>G172</f>
        <v>10</v>
      </c>
      <c r="H171" s="146">
        <f t="shared" ref="H171:I171" si="79">H172</f>
        <v>10</v>
      </c>
      <c r="I171" s="146">
        <f t="shared" si="79"/>
        <v>10</v>
      </c>
    </row>
    <row r="172" spans="1:13" ht="47.25">
      <c r="A172" s="176">
        <v>156</v>
      </c>
      <c r="B172" s="139" t="s">
        <v>36</v>
      </c>
      <c r="C172" s="138" t="s">
        <v>63</v>
      </c>
      <c r="D172" s="138" t="s">
        <v>211</v>
      </c>
      <c r="E172" s="138" t="s">
        <v>87</v>
      </c>
      <c r="F172" s="138">
        <v>240</v>
      </c>
      <c r="G172" s="146">
        <f>G173</f>
        <v>10</v>
      </c>
      <c r="H172" s="146">
        <f t="shared" ref="H172:I172" si="80">H173</f>
        <v>10</v>
      </c>
      <c r="I172" s="146">
        <f t="shared" si="80"/>
        <v>10</v>
      </c>
    </row>
    <row r="173" spans="1:13" ht="47.25">
      <c r="A173" s="176">
        <v>157</v>
      </c>
      <c r="B173" s="136" t="s">
        <v>36</v>
      </c>
      <c r="C173" s="138" t="s">
        <v>63</v>
      </c>
      <c r="D173" s="138" t="s">
        <v>211</v>
      </c>
      <c r="E173" s="138" t="s">
        <v>87</v>
      </c>
      <c r="F173" s="138">
        <v>244</v>
      </c>
      <c r="G173" s="146">
        <v>10</v>
      </c>
      <c r="H173" s="146">
        <v>10</v>
      </c>
      <c r="I173" s="146">
        <v>10</v>
      </c>
    </row>
    <row r="174" spans="1:13" ht="94.5">
      <c r="A174" s="176">
        <v>158</v>
      </c>
      <c r="B174" s="136" t="s">
        <v>80</v>
      </c>
      <c r="C174" s="138" t="s">
        <v>63</v>
      </c>
      <c r="D174" s="138" t="s">
        <v>211</v>
      </c>
      <c r="E174" s="138">
        <v>9170092020</v>
      </c>
      <c r="F174" s="138"/>
      <c r="G174" s="59">
        <f>G175</f>
        <v>100</v>
      </c>
      <c r="H174" s="146">
        <f t="shared" ref="H174:I174" si="81">H175</f>
        <v>100</v>
      </c>
      <c r="I174" s="146">
        <f t="shared" si="81"/>
        <v>100</v>
      </c>
    </row>
    <row r="175" spans="1:13">
      <c r="A175" s="176">
        <v>159</v>
      </c>
      <c r="B175" s="139" t="s">
        <v>75</v>
      </c>
      <c r="C175" s="138" t="s">
        <v>63</v>
      </c>
      <c r="D175" s="138" t="s">
        <v>211</v>
      </c>
      <c r="E175" s="138">
        <v>9170092020</v>
      </c>
      <c r="F175" s="138">
        <v>800</v>
      </c>
      <c r="G175" s="146">
        <f>G176</f>
        <v>100</v>
      </c>
      <c r="H175" s="146">
        <f t="shared" ref="H175:I175" si="82">H176</f>
        <v>100</v>
      </c>
      <c r="I175" s="146">
        <f t="shared" si="82"/>
        <v>100</v>
      </c>
    </row>
    <row r="176" spans="1:13">
      <c r="A176" s="176">
        <v>160</v>
      </c>
      <c r="B176" s="44" t="s">
        <v>81</v>
      </c>
      <c r="C176" s="138" t="s">
        <v>63</v>
      </c>
      <c r="D176" s="138" t="s">
        <v>211</v>
      </c>
      <c r="E176" s="138">
        <v>9170092020</v>
      </c>
      <c r="F176" s="138">
        <v>830</v>
      </c>
      <c r="G176" s="146">
        <f>G177</f>
        <v>100</v>
      </c>
      <c r="H176" s="146">
        <f t="shared" ref="H176:I176" si="83">H177</f>
        <v>100</v>
      </c>
      <c r="I176" s="146">
        <f t="shared" si="83"/>
        <v>100</v>
      </c>
    </row>
    <row r="177" spans="1:13" ht="126">
      <c r="A177" s="176">
        <v>161</v>
      </c>
      <c r="B177" s="57" t="s">
        <v>82</v>
      </c>
      <c r="C177" s="138" t="s">
        <v>63</v>
      </c>
      <c r="D177" s="138" t="s">
        <v>211</v>
      </c>
      <c r="E177" s="138">
        <v>9170092020</v>
      </c>
      <c r="F177" s="138">
        <v>831</v>
      </c>
      <c r="G177" s="146">
        <v>100</v>
      </c>
      <c r="H177" s="146">
        <v>100</v>
      </c>
      <c r="I177" s="146">
        <v>100</v>
      </c>
    </row>
    <row r="178" spans="1:13" ht="47.25">
      <c r="A178" s="176">
        <v>162</v>
      </c>
      <c r="B178" s="141" t="s">
        <v>88</v>
      </c>
      <c r="C178" s="138" t="s">
        <v>63</v>
      </c>
      <c r="D178" s="138" t="s">
        <v>211</v>
      </c>
      <c r="E178" s="138"/>
      <c r="F178" s="138"/>
      <c r="G178" s="146">
        <f>G179</f>
        <v>511.5</v>
      </c>
      <c r="H178" s="146">
        <f t="shared" ref="H178:I179" si="84">H179</f>
        <v>511.5</v>
      </c>
      <c r="I178" s="146">
        <f t="shared" si="84"/>
        <v>511.5</v>
      </c>
    </row>
    <row r="179" spans="1:13">
      <c r="A179" s="176">
        <v>163</v>
      </c>
      <c r="B179" s="141" t="s">
        <v>89</v>
      </c>
      <c r="C179" s="138" t="s">
        <v>63</v>
      </c>
      <c r="D179" s="138" t="s">
        <v>211</v>
      </c>
      <c r="E179" s="138">
        <v>1290000000</v>
      </c>
      <c r="F179" s="138"/>
      <c r="G179" s="146">
        <f>G180</f>
        <v>511.5</v>
      </c>
      <c r="H179" s="146">
        <f t="shared" si="84"/>
        <v>511.5</v>
      </c>
      <c r="I179" s="146">
        <f t="shared" si="84"/>
        <v>511.5</v>
      </c>
    </row>
    <row r="180" spans="1:13" ht="89.25" customHeight="1">
      <c r="A180" s="176">
        <v>164</v>
      </c>
      <c r="B180" s="136" t="s">
        <v>90</v>
      </c>
      <c r="C180" s="138" t="s">
        <v>63</v>
      </c>
      <c r="D180" s="138" t="s">
        <v>211</v>
      </c>
      <c r="E180" s="138">
        <v>1290074670</v>
      </c>
      <c r="F180" s="138"/>
      <c r="G180" s="146">
        <f>G181+G185</f>
        <v>511.5</v>
      </c>
      <c r="H180" s="146">
        <f t="shared" ref="H180:I180" si="85">H181+H185</f>
        <v>511.5</v>
      </c>
      <c r="I180" s="146">
        <f t="shared" si="85"/>
        <v>511.5</v>
      </c>
      <c r="K180" s="92">
        <f>G180</f>
        <v>511.5</v>
      </c>
      <c r="L180" s="92">
        <f t="shared" ref="L180:M180" si="86">H180</f>
        <v>511.5</v>
      </c>
      <c r="M180" s="92">
        <f t="shared" si="86"/>
        <v>511.5</v>
      </c>
    </row>
    <row r="181" spans="1:13" ht="78.75">
      <c r="A181" s="176">
        <v>165</v>
      </c>
      <c r="B181" s="139" t="s">
        <v>27</v>
      </c>
      <c r="C181" s="138" t="s">
        <v>63</v>
      </c>
      <c r="D181" s="138" t="s">
        <v>211</v>
      </c>
      <c r="E181" s="138">
        <v>1290074670</v>
      </c>
      <c r="F181" s="138">
        <v>100</v>
      </c>
      <c r="G181" s="146">
        <f>G182</f>
        <v>468.9</v>
      </c>
      <c r="H181" s="146">
        <f t="shared" ref="H181:I181" si="87">H182</f>
        <v>468.9</v>
      </c>
      <c r="I181" s="146">
        <f t="shared" si="87"/>
        <v>468.9</v>
      </c>
    </row>
    <row r="182" spans="1:13" ht="31.5">
      <c r="A182" s="176">
        <v>166</v>
      </c>
      <c r="B182" s="139" t="s">
        <v>28</v>
      </c>
      <c r="C182" s="138" t="s">
        <v>63</v>
      </c>
      <c r="D182" s="138" t="s">
        <v>211</v>
      </c>
      <c r="E182" s="138">
        <v>1290074670</v>
      </c>
      <c r="F182" s="138">
        <v>120</v>
      </c>
      <c r="G182" s="146">
        <f>G183+G184</f>
        <v>468.9</v>
      </c>
      <c r="H182" s="163">
        <f t="shared" ref="H182:I182" si="88">H183+H184</f>
        <v>468.9</v>
      </c>
      <c r="I182" s="163">
        <f t="shared" si="88"/>
        <v>468.9</v>
      </c>
    </row>
    <row r="183" spans="1:13" ht="31.5">
      <c r="A183" s="176">
        <v>167</v>
      </c>
      <c r="B183" s="9" t="s">
        <v>554</v>
      </c>
      <c r="C183" s="138" t="s">
        <v>63</v>
      </c>
      <c r="D183" s="138" t="s">
        <v>211</v>
      </c>
      <c r="E183" s="138">
        <v>1290074670</v>
      </c>
      <c r="F183" s="138">
        <v>121</v>
      </c>
      <c r="G183" s="146">
        <f>468.9-108.76</f>
        <v>360.14</v>
      </c>
      <c r="H183" s="146">
        <v>360.14</v>
      </c>
      <c r="I183" s="146">
        <v>360.14</v>
      </c>
    </row>
    <row r="184" spans="1:13" ht="63">
      <c r="A184" s="176">
        <v>168</v>
      </c>
      <c r="B184" s="160" t="s">
        <v>544</v>
      </c>
      <c r="C184" s="161" t="s">
        <v>63</v>
      </c>
      <c r="D184" s="161" t="s">
        <v>211</v>
      </c>
      <c r="E184" s="161">
        <v>1290074670</v>
      </c>
      <c r="F184" s="161">
        <v>129</v>
      </c>
      <c r="G184" s="163">
        <v>108.76</v>
      </c>
      <c r="H184" s="163">
        <v>108.76</v>
      </c>
      <c r="I184" s="163">
        <v>108.76</v>
      </c>
    </row>
    <row r="185" spans="1:13" ht="31.5">
      <c r="A185" s="176">
        <v>169</v>
      </c>
      <c r="B185" s="139" t="s">
        <v>35</v>
      </c>
      <c r="C185" s="138" t="s">
        <v>63</v>
      </c>
      <c r="D185" s="138" t="s">
        <v>211</v>
      </c>
      <c r="E185" s="138">
        <v>1290074670</v>
      </c>
      <c r="F185" s="138">
        <v>200</v>
      </c>
      <c r="G185" s="146">
        <f>G186</f>
        <v>42.6</v>
      </c>
      <c r="H185" s="146">
        <f t="shared" ref="H185:I186" si="89">H186</f>
        <v>42.6</v>
      </c>
      <c r="I185" s="146">
        <f t="shared" si="89"/>
        <v>42.6</v>
      </c>
    </row>
    <row r="186" spans="1:13" ht="47.25">
      <c r="A186" s="176">
        <v>170</v>
      </c>
      <c r="B186" s="139" t="s">
        <v>36</v>
      </c>
      <c r="C186" s="138" t="s">
        <v>63</v>
      </c>
      <c r="D186" s="138" t="s">
        <v>211</v>
      </c>
      <c r="E186" s="138">
        <v>1290074670</v>
      </c>
      <c r="F186" s="138">
        <v>240</v>
      </c>
      <c r="G186" s="146">
        <f>G187</f>
        <v>42.6</v>
      </c>
      <c r="H186" s="146">
        <f t="shared" si="89"/>
        <v>42.6</v>
      </c>
      <c r="I186" s="146">
        <f t="shared" si="89"/>
        <v>42.6</v>
      </c>
    </row>
    <row r="187" spans="1:13" ht="47.25">
      <c r="A187" s="176">
        <v>171</v>
      </c>
      <c r="B187" s="136" t="s">
        <v>36</v>
      </c>
      <c r="C187" s="138" t="s">
        <v>63</v>
      </c>
      <c r="D187" s="138" t="s">
        <v>211</v>
      </c>
      <c r="E187" s="138">
        <v>1290074670</v>
      </c>
      <c r="F187" s="138">
        <v>244</v>
      </c>
      <c r="G187" s="146">
        <v>42.6</v>
      </c>
      <c r="H187" s="146">
        <v>42.6</v>
      </c>
      <c r="I187" s="146">
        <v>42.6</v>
      </c>
    </row>
    <row r="188" spans="1:13">
      <c r="A188" s="176">
        <v>172</v>
      </c>
      <c r="B188" s="56" t="s">
        <v>41</v>
      </c>
      <c r="C188" s="138" t="s">
        <v>63</v>
      </c>
      <c r="D188" s="138" t="s">
        <v>490</v>
      </c>
      <c r="E188" s="138"/>
      <c r="F188" s="138"/>
      <c r="G188" s="146">
        <f>G189+G200+G206+G213</f>
        <v>10710.9</v>
      </c>
      <c r="H188" s="146">
        <f t="shared" ref="H188:I188" si="90">H189+H200+H206+H213</f>
        <v>10625.199999999999</v>
      </c>
      <c r="I188" s="146">
        <f t="shared" si="90"/>
        <v>10636.4</v>
      </c>
    </row>
    <row r="189" spans="1:13">
      <c r="A189" s="176">
        <v>173</v>
      </c>
      <c r="B189" s="141" t="s">
        <v>92</v>
      </c>
      <c r="C189" s="138" t="s">
        <v>63</v>
      </c>
      <c r="D189" s="138" t="s">
        <v>502</v>
      </c>
      <c r="E189" s="138"/>
      <c r="F189" s="138"/>
      <c r="G189" s="146">
        <f>G190</f>
        <v>546.9</v>
      </c>
      <c r="H189" s="146">
        <f t="shared" ref="H189:I189" si="91">H190</f>
        <v>546.9</v>
      </c>
      <c r="I189" s="146">
        <f t="shared" si="91"/>
        <v>546.9</v>
      </c>
    </row>
    <row r="190" spans="1:13" ht="63">
      <c r="A190" s="176">
        <v>174</v>
      </c>
      <c r="B190" s="141" t="s">
        <v>93</v>
      </c>
      <c r="C190" s="138" t="s">
        <v>63</v>
      </c>
      <c r="D190" s="138" t="s">
        <v>502</v>
      </c>
      <c r="E190" s="138" t="s">
        <v>95</v>
      </c>
      <c r="F190" s="138"/>
      <c r="G190" s="146">
        <f>G191</f>
        <v>546.9</v>
      </c>
      <c r="H190" s="146">
        <f t="shared" ref="H190:I190" si="92">H191</f>
        <v>546.9</v>
      </c>
      <c r="I190" s="146">
        <f t="shared" si="92"/>
        <v>546.9</v>
      </c>
    </row>
    <row r="191" spans="1:13" ht="47.25">
      <c r="A191" s="176">
        <v>175</v>
      </c>
      <c r="B191" s="141" t="s">
        <v>94</v>
      </c>
      <c r="C191" s="138" t="s">
        <v>63</v>
      </c>
      <c r="D191" s="138" t="s">
        <v>502</v>
      </c>
      <c r="E191" s="138" t="s">
        <v>96</v>
      </c>
      <c r="F191" s="138"/>
      <c r="G191" s="146">
        <f>G192</f>
        <v>546.9</v>
      </c>
      <c r="H191" s="146">
        <f t="shared" ref="H191:I191" si="93">H192</f>
        <v>546.9</v>
      </c>
      <c r="I191" s="146">
        <f t="shared" si="93"/>
        <v>546.9</v>
      </c>
    </row>
    <row r="192" spans="1:13" ht="63">
      <c r="A192" s="176">
        <v>176</v>
      </c>
      <c r="B192" s="144" t="s">
        <v>97</v>
      </c>
      <c r="C192" s="138" t="s">
        <v>63</v>
      </c>
      <c r="D192" s="138" t="s">
        <v>502</v>
      </c>
      <c r="E192" s="138" t="s">
        <v>98</v>
      </c>
      <c r="F192" s="138"/>
      <c r="G192" s="146">
        <f>G193+G198</f>
        <v>546.9</v>
      </c>
      <c r="H192" s="146">
        <f t="shared" ref="H192:I192" si="94">H193+H198</f>
        <v>546.9</v>
      </c>
      <c r="I192" s="146">
        <f t="shared" si="94"/>
        <v>546.9</v>
      </c>
      <c r="K192" s="92">
        <f>G192</f>
        <v>546.9</v>
      </c>
      <c r="L192" s="92">
        <f t="shared" ref="L192:M192" si="95">H192</f>
        <v>546.9</v>
      </c>
      <c r="M192" s="92">
        <f t="shared" si="95"/>
        <v>546.9</v>
      </c>
    </row>
    <row r="193" spans="1:9" ht="78.75">
      <c r="A193" s="176">
        <v>177</v>
      </c>
      <c r="B193" s="139" t="s">
        <v>27</v>
      </c>
      <c r="C193" s="138" t="s">
        <v>63</v>
      </c>
      <c r="D193" s="138" t="s">
        <v>502</v>
      </c>
      <c r="E193" s="138" t="s">
        <v>98</v>
      </c>
      <c r="F193" s="138">
        <v>100</v>
      </c>
      <c r="G193" s="146">
        <f>G194</f>
        <v>469.1</v>
      </c>
      <c r="H193" s="146">
        <f t="shared" ref="H193:I193" si="96">H194</f>
        <v>469.1</v>
      </c>
      <c r="I193" s="146">
        <f t="shared" si="96"/>
        <v>469.1</v>
      </c>
    </row>
    <row r="194" spans="1:9" ht="31.5">
      <c r="A194" s="176">
        <v>178</v>
      </c>
      <c r="B194" s="139" t="s">
        <v>28</v>
      </c>
      <c r="C194" s="138" t="s">
        <v>63</v>
      </c>
      <c r="D194" s="138" t="s">
        <v>502</v>
      </c>
      <c r="E194" s="138" t="s">
        <v>98</v>
      </c>
      <c r="F194" s="138">
        <v>120</v>
      </c>
      <c r="G194" s="146">
        <f>G195+G196</f>
        <v>469.1</v>
      </c>
      <c r="H194" s="163">
        <f t="shared" ref="H194:I194" si="97">H195+H196</f>
        <v>469.1</v>
      </c>
      <c r="I194" s="163">
        <f t="shared" si="97"/>
        <v>469.1</v>
      </c>
    </row>
    <row r="195" spans="1:9" ht="31.5">
      <c r="A195" s="176">
        <v>179</v>
      </c>
      <c r="B195" s="9" t="s">
        <v>554</v>
      </c>
      <c r="C195" s="138" t="s">
        <v>63</v>
      </c>
      <c r="D195" s="138" t="s">
        <v>502</v>
      </c>
      <c r="E195" s="138" t="s">
        <v>98</v>
      </c>
      <c r="F195" s="138">
        <v>121</v>
      </c>
      <c r="G195" s="146">
        <f>469.1-108.88</f>
        <v>360.22</v>
      </c>
      <c r="H195" s="146">
        <v>360.22</v>
      </c>
      <c r="I195" s="146">
        <v>360.22</v>
      </c>
    </row>
    <row r="196" spans="1:9" ht="63">
      <c r="A196" s="176">
        <v>180</v>
      </c>
      <c r="B196" s="160" t="s">
        <v>544</v>
      </c>
      <c r="C196" s="161" t="s">
        <v>63</v>
      </c>
      <c r="D196" s="161" t="s">
        <v>502</v>
      </c>
      <c r="E196" s="161" t="s">
        <v>98</v>
      </c>
      <c r="F196" s="161">
        <v>129</v>
      </c>
      <c r="G196" s="163">
        <v>108.88</v>
      </c>
      <c r="H196" s="163">
        <v>108.88</v>
      </c>
      <c r="I196" s="163">
        <v>108.88</v>
      </c>
    </row>
    <row r="197" spans="1:9" ht="31.5">
      <c r="A197" s="176">
        <v>181</v>
      </c>
      <c r="B197" s="139" t="s">
        <v>35</v>
      </c>
      <c r="C197" s="138" t="s">
        <v>63</v>
      </c>
      <c r="D197" s="138" t="s">
        <v>502</v>
      </c>
      <c r="E197" s="138" t="s">
        <v>98</v>
      </c>
      <c r="F197" s="138">
        <v>200</v>
      </c>
      <c r="G197" s="146">
        <f>G198</f>
        <v>77.8</v>
      </c>
      <c r="H197" s="146">
        <f t="shared" ref="H197:I198" si="98">H198</f>
        <v>77.8</v>
      </c>
      <c r="I197" s="146">
        <f t="shared" si="98"/>
        <v>77.8</v>
      </c>
    </row>
    <row r="198" spans="1:9" ht="47.25">
      <c r="A198" s="176">
        <v>182</v>
      </c>
      <c r="B198" s="139" t="s">
        <v>36</v>
      </c>
      <c r="C198" s="138" t="s">
        <v>63</v>
      </c>
      <c r="D198" s="138" t="s">
        <v>502</v>
      </c>
      <c r="E198" s="138" t="s">
        <v>98</v>
      </c>
      <c r="F198" s="138">
        <v>240</v>
      </c>
      <c r="G198" s="146">
        <f>G199</f>
        <v>77.8</v>
      </c>
      <c r="H198" s="146">
        <f t="shared" si="98"/>
        <v>77.8</v>
      </c>
      <c r="I198" s="146">
        <f t="shared" si="98"/>
        <v>77.8</v>
      </c>
    </row>
    <row r="199" spans="1:9" ht="47.25">
      <c r="A199" s="176">
        <v>183</v>
      </c>
      <c r="B199" s="136" t="s">
        <v>36</v>
      </c>
      <c r="C199" s="138" t="s">
        <v>63</v>
      </c>
      <c r="D199" s="138" t="s">
        <v>502</v>
      </c>
      <c r="E199" s="138" t="s">
        <v>98</v>
      </c>
      <c r="F199" s="138">
        <v>244</v>
      </c>
      <c r="G199" s="146">
        <v>77.8</v>
      </c>
      <c r="H199" s="146">
        <v>77.8</v>
      </c>
      <c r="I199" s="146">
        <v>77.8</v>
      </c>
    </row>
    <row r="200" spans="1:9">
      <c r="A200" s="176">
        <v>184</v>
      </c>
      <c r="B200" s="141" t="s">
        <v>91</v>
      </c>
      <c r="C200" s="138" t="s">
        <v>63</v>
      </c>
      <c r="D200" s="138" t="s">
        <v>356</v>
      </c>
      <c r="E200" s="138"/>
      <c r="F200" s="138"/>
      <c r="G200" s="146">
        <f>G201</f>
        <v>8963.1</v>
      </c>
      <c r="H200" s="146">
        <f t="shared" ref="H200:I200" si="99">H201</f>
        <v>8963.1</v>
      </c>
      <c r="I200" s="146">
        <f t="shared" si="99"/>
        <v>8963.1</v>
      </c>
    </row>
    <row r="201" spans="1:9" ht="31.5">
      <c r="A201" s="176">
        <v>185</v>
      </c>
      <c r="B201" s="141" t="s">
        <v>99</v>
      </c>
      <c r="C201" s="138" t="s">
        <v>63</v>
      </c>
      <c r="D201" s="138" t="s">
        <v>356</v>
      </c>
      <c r="E201" s="138">
        <v>1100000000</v>
      </c>
      <c r="F201" s="138"/>
      <c r="G201" s="146">
        <f>G202</f>
        <v>8963.1</v>
      </c>
      <c r="H201" s="146">
        <f t="shared" ref="H201:I204" si="100">H202</f>
        <v>8963.1</v>
      </c>
      <c r="I201" s="146">
        <f t="shared" si="100"/>
        <v>8963.1</v>
      </c>
    </row>
    <row r="202" spans="1:9" ht="31.5">
      <c r="A202" s="176">
        <v>186</v>
      </c>
      <c r="B202" s="141" t="s">
        <v>100</v>
      </c>
      <c r="C202" s="138" t="s">
        <v>63</v>
      </c>
      <c r="D202" s="138" t="s">
        <v>356</v>
      </c>
      <c r="E202" s="138">
        <v>1110000000</v>
      </c>
      <c r="F202" s="138"/>
      <c r="G202" s="146">
        <f>G203</f>
        <v>8963.1</v>
      </c>
      <c r="H202" s="146">
        <f t="shared" si="100"/>
        <v>8963.1</v>
      </c>
      <c r="I202" s="146">
        <f t="shared" si="100"/>
        <v>8963.1</v>
      </c>
    </row>
    <row r="203" spans="1:9" ht="157.5">
      <c r="A203" s="176">
        <v>187</v>
      </c>
      <c r="B203" s="136" t="s">
        <v>101</v>
      </c>
      <c r="C203" s="138" t="s">
        <v>63</v>
      </c>
      <c r="D203" s="138" t="s">
        <v>356</v>
      </c>
      <c r="E203" s="138">
        <v>1110023580</v>
      </c>
      <c r="F203" s="138"/>
      <c r="G203" s="146">
        <f>G204</f>
        <v>8963.1</v>
      </c>
      <c r="H203" s="146">
        <f t="shared" si="100"/>
        <v>8963.1</v>
      </c>
      <c r="I203" s="146">
        <f t="shared" si="100"/>
        <v>8963.1</v>
      </c>
    </row>
    <row r="204" spans="1:9">
      <c r="A204" s="176">
        <v>188</v>
      </c>
      <c r="B204" s="139" t="s">
        <v>75</v>
      </c>
      <c r="C204" s="138" t="s">
        <v>63</v>
      </c>
      <c r="D204" s="138" t="s">
        <v>356</v>
      </c>
      <c r="E204" s="138">
        <v>1110023580</v>
      </c>
      <c r="F204" s="138">
        <v>800</v>
      </c>
      <c r="G204" s="146">
        <f>G205</f>
        <v>8963.1</v>
      </c>
      <c r="H204" s="146">
        <f t="shared" si="100"/>
        <v>8963.1</v>
      </c>
      <c r="I204" s="146">
        <f t="shared" si="100"/>
        <v>8963.1</v>
      </c>
    </row>
    <row r="205" spans="1:9" ht="63">
      <c r="A205" s="176">
        <v>189</v>
      </c>
      <c r="B205" s="139" t="s">
        <v>102</v>
      </c>
      <c r="C205" s="138" t="s">
        <v>63</v>
      </c>
      <c r="D205" s="138" t="s">
        <v>356</v>
      </c>
      <c r="E205" s="138">
        <v>1110023580</v>
      </c>
      <c r="F205" s="138">
        <v>810</v>
      </c>
      <c r="G205" s="146">
        <v>8963.1</v>
      </c>
      <c r="H205" s="146">
        <v>8963.1</v>
      </c>
      <c r="I205" s="146">
        <v>8963.1</v>
      </c>
    </row>
    <row r="206" spans="1:9">
      <c r="A206" s="176">
        <v>190</v>
      </c>
      <c r="B206" s="136" t="s">
        <v>103</v>
      </c>
      <c r="C206" s="138" t="s">
        <v>63</v>
      </c>
      <c r="D206" s="138" t="s">
        <v>503</v>
      </c>
      <c r="E206" s="138"/>
      <c r="F206" s="138"/>
      <c r="G206" s="146">
        <f t="shared" ref="G206:G211" si="101">G207</f>
        <v>433.1</v>
      </c>
      <c r="H206" s="146">
        <f t="shared" ref="H206:I206" si="102">H207</f>
        <v>347.4</v>
      </c>
      <c r="I206" s="146">
        <f t="shared" si="102"/>
        <v>358.6</v>
      </c>
    </row>
    <row r="207" spans="1:9" ht="31.5">
      <c r="A207" s="176">
        <v>191</v>
      </c>
      <c r="B207" s="141" t="s">
        <v>99</v>
      </c>
      <c r="C207" s="138" t="s">
        <v>63</v>
      </c>
      <c r="D207" s="138" t="s">
        <v>503</v>
      </c>
      <c r="E207" s="138">
        <v>1100000000</v>
      </c>
      <c r="F207" s="138"/>
      <c r="G207" s="146">
        <f t="shared" si="101"/>
        <v>433.1</v>
      </c>
      <c r="H207" s="146">
        <f t="shared" ref="H207:I208" si="103">H208</f>
        <v>347.4</v>
      </c>
      <c r="I207" s="146">
        <f t="shared" si="103"/>
        <v>358.6</v>
      </c>
    </row>
    <row r="208" spans="1:9" ht="31.5">
      <c r="A208" s="176">
        <v>192</v>
      </c>
      <c r="B208" s="141" t="s">
        <v>104</v>
      </c>
      <c r="C208" s="138" t="s">
        <v>63</v>
      </c>
      <c r="D208" s="138" t="s">
        <v>503</v>
      </c>
      <c r="E208" s="138">
        <v>1120000000</v>
      </c>
      <c r="F208" s="138"/>
      <c r="G208" s="146">
        <f t="shared" si="101"/>
        <v>433.1</v>
      </c>
      <c r="H208" s="146">
        <f t="shared" si="103"/>
        <v>347.4</v>
      </c>
      <c r="I208" s="146">
        <f t="shared" si="103"/>
        <v>358.6</v>
      </c>
    </row>
    <row r="209" spans="1:13" ht="78.75">
      <c r="A209" s="176">
        <v>193</v>
      </c>
      <c r="B209" s="141" t="s">
        <v>536</v>
      </c>
      <c r="C209" s="138" t="s">
        <v>63</v>
      </c>
      <c r="D209" s="138" t="s">
        <v>503</v>
      </c>
      <c r="E209" s="138">
        <v>1120082220</v>
      </c>
      <c r="F209" s="138"/>
      <c r="G209" s="146">
        <f t="shared" si="101"/>
        <v>433.1</v>
      </c>
      <c r="H209" s="146">
        <f t="shared" ref="H209:I211" si="104">H210</f>
        <v>347.4</v>
      </c>
      <c r="I209" s="146">
        <f t="shared" si="104"/>
        <v>358.6</v>
      </c>
    </row>
    <row r="210" spans="1:13" ht="31.5">
      <c r="A210" s="176">
        <v>194</v>
      </c>
      <c r="B210" s="139" t="s">
        <v>35</v>
      </c>
      <c r="C210" s="138" t="s">
        <v>63</v>
      </c>
      <c r="D210" s="138" t="s">
        <v>503</v>
      </c>
      <c r="E210" s="138">
        <v>1120082220</v>
      </c>
      <c r="F210" s="138">
        <v>200</v>
      </c>
      <c r="G210" s="146">
        <f t="shared" si="101"/>
        <v>433.1</v>
      </c>
      <c r="H210" s="146">
        <f t="shared" si="104"/>
        <v>347.4</v>
      </c>
      <c r="I210" s="146">
        <f t="shared" si="104"/>
        <v>358.6</v>
      </c>
    </row>
    <row r="211" spans="1:13" ht="47.25">
      <c r="A211" s="176">
        <v>195</v>
      </c>
      <c r="B211" s="139" t="s">
        <v>36</v>
      </c>
      <c r="C211" s="138" t="s">
        <v>63</v>
      </c>
      <c r="D211" s="138" t="s">
        <v>503</v>
      </c>
      <c r="E211" s="138">
        <v>1120082220</v>
      </c>
      <c r="F211" s="138">
        <v>240</v>
      </c>
      <c r="G211" s="146">
        <f t="shared" si="101"/>
        <v>433.1</v>
      </c>
      <c r="H211" s="146">
        <f t="shared" si="104"/>
        <v>347.4</v>
      </c>
      <c r="I211" s="146">
        <f t="shared" si="104"/>
        <v>358.6</v>
      </c>
    </row>
    <row r="212" spans="1:13" ht="47.25">
      <c r="A212" s="176">
        <v>196</v>
      </c>
      <c r="B212" s="136" t="s">
        <v>36</v>
      </c>
      <c r="C212" s="138" t="s">
        <v>63</v>
      </c>
      <c r="D212" s="138" t="s">
        <v>503</v>
      </c>
      <c r="E212" s="138">
        <v>1120082220</v>
      </c>
      <c r="F212" s="138">
        <v>244</v>
      </c>
      <c r="G212" s="146">
        <v>433.1</v>
      </c>
      <c r="H212" s="146">
        <v>347.4</v>
      </c>
      <c r="I212" s="146">
        <v>358.6</v>
      </c>
    </row>
    <row r="213" spans="1:13" ht="31.5">
      <c r="A213" s="176">
        <v>197</v>
      </c>
      <c r="B213" s="136" t="s">
        <v>105</v>
      </c>
      <c r="C213" s="138" t="s">
        <v>63</v>
      </c>
      <c r="D213" s="138" t="s">
        <v>504</v>
      </c>
      <c r="E213" s="138"/>
      <c r="F213" s="138"/>
      <c r="G213" s="146">
        <f>G214+G219</f>
        <v>767.8</v>
      </c>
      <c r="H213" s="146">
        <f t="shared" ref="H213:I213" si="105">H214+H219</f>
        <v>767.8</v>
      </c>
      <c r="I213" s="146">
        <f t="shared" si="105"/>
        <v>767.8</v>
      </c>
    </row>
    <row r="214" spans="1:13" ht="63">
      <c r="A214" s="176">
        <v>198</v>
      </c>
      <c r="B214" s="141" t="s">
        <v>93</v>
      </c>
      <c r="C214" s="138" t="s">
        <v>63</v>
      </c>
      <c r="D214" s="138" t="s">
        <v>504</v>
      </c>
      <c r="E214" s="138" t="s">
        <v>95</v>
      </c>
      <c r="F214" s="138"/>
      <c r="G214" s="146">
        <f>G215</f>
        <v>60</v>
      </c>
      <c r="H214" s="146">
        <f t="shared" ref="H214:I217" si="106">H215</f>
        <v>60</v>
      </c>
      <c r="I214" s="146">
        <f t="shared" si="106"/>
        <v>60</v>
      </c>
    </row>
    <row r="215" spans="1:13" ht="31.5">
      <c r="A215" s="176">
        <v>199</v>
      </c>
      <c r="B215" s="136" t="s">
        <v>106</v>
      </c>
      <c r="C215" s="138" t="s">
        <v>63</v>
      </c>
      <c r="D215" s="138" t="s">
        <v>504</v>
      </c>
      <c r="E215" s="138" t="s">
        <v>107</v>
      </c>
      <c r="F215" s="138"/>
      <c r="G215" s="146">
        <f>G216</f>
        <v>60</v>
      </c>
      <c r="H215" s="146">
        <f t="shared" si="106"/>
        <v>60</v>
      </c>
      <c r="I215" s="146">
        <f t="shared" si="106"/>
        <v>60</v>
      </c>
    </row>
    <row r="216" spans="1:13" ht="31.5">
      <c r="A216" s="176">
        <v>200</v>
      </c>
      <c r="B216" s="136" t="s">
        <v>108</v>
      </c>
      <c r="C216" s="138" t="s">
        <v>63</v>
      </c>
      <c r="D216" s="138" t="s">
        <v>504</v>
      </c>
      <c r="E216" s="138" t="s">
        <v>111</v>
      </c>
      <c r="F216" s="138"/>
      <c r="G216" s="146">
        <f>G217</f>
        <v>60</v>
      </c>
      <c r="H216" s="146">
        <f t="shared" si="106"/>
        <v>60</v>
      </c>
      <c r="I216" s="146">
        <f t="shared" si="106"/>
        <v>60</v>
      </c>
    </row>
    <row r="217" spans="1:13" ht="47.25">
      <c r="A217" s="176">
        <v>201</v>
      </c>
      <c r="B217" s="139" t="s">
        <v>109</v>
      </c>
      <c r="C217" s="138" t="s">
        <v>63</v>
      </c>
      <c r="D217" s="138" t="s">
        <v>504</v>
      </c>
      <c r="E217" s="138" t="s">
        <v>111</v>
      </c>
      <c r="F217" s="138">
        <v>600</v>
      </c>
      <c r="G217" s="146">
        <f>G218</f>
        <v>60</v>
      </c>
      <c r="H217" s="146">
        <f t="shared" si="106"/>
        <v>60</v>
      </c>
      <c r="I217" s="146">
        <f t="shared" si="106"/>
        <v>60</v>
      </c>
    </row>
    <row r="218" spans="1:13" ht="47.25">
      <c r="A218" s="176">
        <v>202</v>
      </c>
      <c r="B218" s="139" t="s">
        <v>110</v>
      </c>
      <c r="C218" s="138" t="s">
        <v>63</v>
      </c>
      <c r="D218" s="138" t="s">
        <v>504</v>
      </c>
      <c r="E218" s="138" t="s">
        <v>111</v>
      </c>
      <c r="F218" s="138">
        <v>630</v>
      </c>
      <c r="G218" s="146">
        <v>60</v>
      </c>
      <c r="H218" s="146">
        <v>60</v>
      </c>
      <c r="I218" s="146">
        <v>60</v>
      </c>
    </row>
    <row r="219" spans="1:13" ht="63">
      <c r="A219" s="176">
        <v>203</v>
      </c>
      <c r="B219" s="141" t="s">
        <v>93</v>
      </c>
      <c r="C219" s="138" t="s">
        <v>63</v>
      </c>
      <c r="D219" s="138" t="s">
        <v>504</v>
      </c>
      <c r="E219" s="138" t="s">
        <v>95</v>
      </c>
      <c r="F219" s="138"/>
      <c r="G219" s="146">
        <f>G220</f>
        <v>707.8</v>
      </c>
      <c r="H219" s="146">
        <f t="shared" ref="H219:I221" si="107">H220</f>
        <v>707.8</v>
      </c>
      <c r="I219" s="146">
        <f t="shared" si="107"/>
        <v>707.8</v>
      </c>
    </row>
    <row r="220" spans="1:13" ht="47.25">
      <c r="A220" s="176">
        <v>204</v>
      </c>
      <c r="B220" s="141" t="s">
        <v>94</v>
      </c>
      <c r="C220" s="138" t="s">
        <v>63</v>
      </c>
      <c r="D220" s="138" t="s">
        <v>504</v>
      </c>
      <c r="E220" s="138" t="s">
        <v>96</v>
      </c>
      <c r="F220" s="138"/>
      <c r="G220" s="146">
        <f>G221</f>
        <v>707.8</v>
      </c>
      <c r="H220" s="146">
        <f t="shared" si="107"/>
        <v>707.8</v>
      </c>
      <c r="I220" s="146">
        <f t="shared" si="107"/>
        <v>707.8</v>
      </c>
    </row>
    <row r="221" spans="1:13" ht="78.75">
      <c r="A221" s="176">
        <v>205</v>
      </c>
      <c r="B221" s="144" t="s">
        <v>112</v>
      </c>
      <c r="C221" s="138" t="s">
        <v>63</v>
      </c>
      <c r="D221" s="138" t="s">
        <v>504</v>
      </c>
      <c r="E221" s="138" t="s">
        <v>113</v>
      </c>
      <c r="F221" s="138"/>
      <c r="G221" s="146">
        <f>G222</f>
        <v>707.8</v>
      </c>
      <c r="H221" s="146">
        <f t="shared" si="107"/>
        <v>707.8</v>
      </c>
      <c r="I221" s="146">
        <f t="shared" si="107"/>
        <v>707.8</v>
      </c>
      <c r="K221" s="92">
        <f>G221</f>
        <v>707.8</v>
      </c>
      <c r="L221" s="92">
        <f t="shared" ref="L221:M221" si="108">H221</f>
        <v>707.8</v>
      </c>
      <c r="M221" s="92">
        <f t="shared" si="108"/>
        <v>707.8</v>
      </c>
    </row>
    <row r="222" spans="1:13" ht="31.5">
      <c r="A222" s="176">
        <v>206</v>
      </c>
      <c r="B222" s="139" t="s">
        <v>35</v>
      </c>
      <c r="C222" s="138" t="s">
        <v>63</v>
      </c>
      <c r="D222" s="138" t="s">
        <v>504</v>
      </c>
      <c r="E222" s="138" t="s">
        <v>113</v>
      </c>
      <c r="F222" s="138">
        <v>200</v>
      </c>
      <c r="G222" s="146">
        <f>G223</f>
        <v>707.8</v>
      </c>
      <c r="H222" s="146">
        <f t="shared" ref="H222:I223" si="109">H223</f>
        <v>707.8</v>
      </c>
      <c r="I222" s="146">
        <f t="shared" si="109"/>
        <v>707.8</v>
      </c>
    </row>
    <row r="223" spans="1:13" ht="47.25">
      <c r="A223" s="176">
        <v>207</v>
      </c>
      <c r="B223" s="139" t="s">
        <v>36</v>
      </c>
      <c r="C223" s="138" t="s">
        <v>63</v>
      </c>
      <c r="D223" s="138" t="s">
        <v>504</v>
      </c>
      <c r="E223" s="138" t="s">
        <v>113</v>
      </c>
      <c r="F223" s="138">
        <v>240</v>
      </c>
      <c r="G223" s="146">
        <f>G224</f>
        <v>707.8</v>
      </c>
      <c r="H223" s="146">
        <f t="shared" si="109"/>
        <v>707.8</v>
      </c>
      <c r="I223" s="146">
        <f t="shared" si="109"/>
        <v>707.8</v>
      </c>
    </row>
    <row r="224" spans="1:13" ht="47.25">
      <c r="A224" s="176">
        <v>208</v>
      </c>
      <c r="B224" s="136" t="s">
        <v>36</v>
      </c>
      <c r="C224" s="138" t="s">
        <v>63</v>
      </c>
      <c r="D224" s="138" t="s">
        <v>504</v>
      </c>
      <c r="E224" s="138" t="s">
        <v>113</v>
      </c>
      <c r="F224" s="138">
        <v>244</v>
      </c>
      <c r="G224" s="146">
        <v>707.8</v>
      </c>
      <c r="H224" s="146">
        <v>707.8</v>
      </c>
      <c r="I224" s="146">
        <v>707.8</v>
      </c>
    </row>
    <row r="225" spans="1:13">
      <c r="A225" s="176">
        <v>209</v>
      </c>
      <c r="B225" s="136" t="s">
        <v>114</v>
      </c>
      <c r="C225" s="138" t="s">
        <v>63</v>
      </c>
      <c r="D225" s="138" t="s">
        <v>492</v>
      </c>
      <c r="E225" s="138"/>
      <c r="F225" s="138"/>
      <c r="G225" s="146">
        <f>G226</f>
        <v>44937.600000000006</v>
      </c>
      <c r="H225" s="146">
        <f t="shared" ref="H225:I225" si="110">H226</f>
        <v>48396.600000000006</v>
      </c>
      <c r="I225" s="146">
        <f t="shared" si="110"/>
        <v>42896.600000000006</v>
      </c>
    </row>
    <row r="226" spans="1:13">
      <c r="A226" s="176">
        <v>210</v>
      </c>
      <c r="B226" s="136" t="s">
        <v>115</v>
      </c>
      <c r="C226" s="138" t="s">
        <v>63</v>
      </c>
      <c r="D226" s="138" t="s">
        <v>493</v>
      </c>
      <c r="E226" s="138"/>
      <c r="F226" s="138"/>
      <c r="G226" s="146">
        <f>G227+G240</f>
        <v>44937.600000000006</v>
      </c>
      <c r="H226" s="146">
        <f t="shared" ref="H226:I226" si="111">H227+H240</f>
        <v>48396.600000000006</v>
      </c>
      <c r="I226" s="146">
        <f t="shared" si="111"/>
        <v>42896.600000000006</v>
      </c>
    </row>
    <row r="227" spans="1:13" ht="47.25">
      <c r="A227" s="176">
        <v>211</v>
      </c>
      <c r="B227" s="136" t="s">
        <v>116</v>
      </c>
      <c r="C227" s="138" t="s">
        <v>63</v>
      </c>
      <c r="D227" s="138" t="s">
        <v>493</v>
      </c>
      <c r="E227" s="138" t="s">
        <v>117</v>
      </c>
      <c r="F227" s="138"/>
      <c r="G227" s="146">
        <f>G233+G228</f>
        <v>42937.600000000006</v>
      </c>
      <c r="H227" s="146">
        <f t="shared" ref="H227:I227" si="112">H233+H228</f>
        <v>42896.600000000006</v>
      </c>
      <c r="I227" s="146">
        <f t="shared" si="112"/>
        <v>42896.600000000006</v>
      </c>
    </row>
    <row r="228" spans="1:13" ht="47.25">
      <c r="A228" s="176">
        <v>212</v>
      </c>
      <c r="B228" s="136" t="s">
        <v>347</v>
      </c>
      <c r="C228" s="138" t="s">
        <v>63</v>
      </c>
      <c r="D228" s="138" t="s">
        <v>493</v>
      </c>
      <c r="E228" s="138" t="s">
        <v>349</v>
      </c>
      <c r="F228" s="138"/>
      <c r="G228" s="146">
        <f>G229</f>
        <v>41</v>
      </c>
      <c r="H228" s="146">
        <f t="shared" ref="H228:I231" si="113">H229</f>
        <v>0</v>
      </c>
      <c r="I228" s="146">
        <f t="shared" si="113"/>
        <v>0</v>
      </c>
    </row>
    <row r="229" spans="1:13" ht="110.25">
      <c r="A229" s="176">
        <v>213</v>
      </c>
      <c r="B229" s="136" t="s">
        <v>533</v>
      </c>
      <c r="C229" s="138" t="s">
        <v>63</v>
      </c>
      <c r="D229" s="138" t="s">
        <v>493</v>
      </c>
      <c r="E229" s="138" t="s">
        <v>534</v>
      </c>
      <c r="F229" s="138"/>
      <c r="G229" s="146">
        <f>G230</f>
        <v>41</v>
      </c>
      <c r="H229" s="146">
        <f t="shared" si="113"/>
        <v>0</v>
      </c>
      <c r="I229" s="146">
        <f t="shared" si="113"/>
        <v>0</v>
      </c>
    </row>
    <row r="230" spans="1:13" ht="31.5">
      <c r="A230" s="176">
        <v>214</v>
      </c>
      <c r="B230" s="139" t="s">
        <v>35</v>
      </c>
      <c r="C230" s="138" t="s">
        <v>63</v>
      </c>
      <c r="D230" s="138" t="s">
        <v>493</v>
      </c>
      <c r="E230" s="138" t="s">
        <v>534</v>
      </c>
      <c r="F230" s="138">
        <v>200</v>
      </c>
      <c r="G230" s="146">
        <f>G231</f>
        <v>41</v>
      </c>
      <c r="H230" s="146">
        <f t="shared" si="113"/>
        <v>0</v>
      </c>
      <c r="I230" s="146">
        <f t="shared" si="113"/>
        <v>0</v>
      </c>
    </row>
    <row r="231" spans="1:13" ht="47.25">
      <c r="A231" s="176">
        <v>215</v>
      </c>
      <c r="B231" s="139" t="s">
        <v>36</v>
      </c>
      <c r="C231" s="138" t="s">
        <v>63</v>
      </c>
      <c r="D231" s="138" t="s">
        <v>493</v>
      </c>
      <c r="E231" s="138" t="s">
        <v>534</v>
      </c>
      <c r="F231" s="138">
        <v>240</v>
      </c>
      <c r="G231" s="146">
        <f>G232</f>
        <v>41</v>
      </c>
      <c r="H231" s="146">
        <f t="shared" si="113"/>
        <v>0</v>
      </c>
      <c r="I231" s="146">
        <f t="shared" si="113"/>
        <v>0</v>
      </c>
    </row>
    <row r="232" spans="1:13" ht="47.25">
      <c r="A232" s="176">
        <v>216</v>
      </c>
      <c r="B232" s="136" t="s">
        <v>36</v>
      </c>
      <c r="C232" s="138" t="s">
        <v>63</v>
      </c>
      <c r="D232" s="138" t="s">
        <v>493</v>
      </c>
      <c r="E232" s="138" t="s">
        <v>534</v>
      </c>
      <c r="F232" s="138">
        <v>244</v>
      </c>
      <c r="G232" s="146">
        <v>41</v>
      </c>
      <c r="H232" s="146">
        <v>0</v>
      </c>
      <c r="I232" s="146">
        <v>0</v>
      </c>
    </row>
    <row r="233" spans="1:13">
      <c r="A233" s="176">
        <v>217</v>
      </c>
      <c r="B233" s="56" t="s">
        <v>118</v>
      </c>
      <c r="C233" s="138" t="s">
        <v>63</v>
      </c>
      <c r="D233" s="138" t="s">
        <v>493</v>
      </c>
      <c r="E233" s="138" t="s">
        <v>119</v>
      </c>
      <c r="F233" s="138"/>
      <c r="G233" s="146">
        <f>G234+G237</f>
        <v>42896.600000000006</v>
      </c>
      <c r="H233" s="146">
        <f t="shared" ref="H233:I233" si="114">H234+H237</f>
        <v>42896.600000000006</v>
      </c>
      <c r="I233" s="146">
        <f t="shared" si="114"/>
        <v>42896.600000000006</v>
      </c>
    </row>
    <row r="234" spans="1:13" ht="110.25">
      <c r="A234" s="176">
        <v>218</v>
      </c>
      <c r="B234" s="144" t="s">
        <v>404</v>
      </c>
      <c r="C234" s="138" t="s">
        <v>63</v>
      </c>
      <c r="D234" s="138" t="s">
        <v>493</v>
      </c>
      <c r="E234" s="138" t="s">
        <v>120</v>
      </c>
      <c r="F234" s="138"/>
      <c r="G234" s="146">
        <f>G235</f>
        <v>22053.9</v>
      </c>
      <c r="H234" s="146">
        <f t="shared" ref="H234:I235" si="115">H235</f>
        <v>22053.9</v>
      </c>
      <c r="I234" s="146">
        <f t="shared" si="115"/>
        <v>22053.9</v>
      </c>
      <c r="K234" s="92">
        <f>G234</f>
        <v>22053.9</v>
      </c>
      <c r="L234" s="92">
        <f t="shared" ref="L234:M234" si="116">H234</f>
        <v>22053.9</v>
      </c>
      <c r="M234" s="92">
        <f t="shared" si="116"/>
        <v>22053.9</v>
      </c>
    </row>
    <row r="235" spans="1:13">
      <c r="A235" s="176">
        <v>219</v>
      </c>
      <c r="B235" s="139" t="s">
        <v>75</v>
      </c>
      <c r="C235" s="138" t="s">
        <v>63</v>
      </c>
      <c r="D235" s="138" t="s">
        <v>493</v>
      </c>
      <c r="E235" s="138" t="s">
        <v>120</v>
      </c>
      <c r="F235" s="138">
        <v>800</v>
      </c>
      <c r="G235" s="146">
        <f>G236</f>
        <v>22053.9</v>
      </c>
      <c r="H235" s="146">
        <f t="shared" si="115"/>
        <v>22053.9</v>
      </c>
      <c r="I235" s="146">
        <f t="shared" si="115"/>
        <v>22053.9</v>
      </c>
    </row>
    <row r="236" spans="1:13" ht="63">
      <c r="A236" s="176">
        <v>220</v>
      </c>
      <c r="B236" s="139" t="s">
        <v>102</v>
      </c>
      <c r="C236" s="138" t="s">
        <v>63</v>
      </c>
      <c r="D236" s="138" t="s">
        <v>493</v>
      </c>
      <c r="E236" s="138" t="s">
        <v>120</v>
      </c>
      <c r="F236" s="138">
        <v>810</v>
      </c>
      <c r="G236" s="38">
        <v>22053.9</v>
      </c>
      <c r="H236" s="38">
        <v>22053.9</v>
      </c>
      <c r="I236" s="38">
        <v>22053.9</v>
      </c>
    </row>
    <row r="237" spans="1:13" ht="63">
      <c r="A237" s="176">
        <v>221</v>
      </c>
      <c r="B237" s="144" t="s">
        <v>405</v>
      </c>
      <c r="C237" s="138" t="s">
        <v>63</v>
      </c>
      <c r="D237" s="138" t="s">
        <v>493</v>
      </c>
      <c r="E237" s="138" t="s">
        <v>121</v>
      </c>
      <c r="F237" s="138"/>
      <c r="G237" s="146">
        <f>G238</f>
        <v>20842.7</v>
      </c>
      <c r="H237" s="146">
        <f t="shared" ref="H237:I238" si="117">H238</f>
        <v>20842.7</v>
      </c>
      <c r="I237" s="146">
        <f t="shared" si="117"/>
        <v>20842.7</v>
      </c>
      <c r="K237" s="92">
        <f>G237</f>
        <v>20842.7</v>
      </c>
      <c r="L237" s="92">
        <f t="shared" ref="L237:M237" si="118">H237</f>
        <v>20842.7</v>
      </c>
      <c r="M237" s="92">
        <f t="shared" si="118"/>
        <v>20842.7</v>
      </c>
    </row>
    <row r="238" spans="1:13">
      <c r="A238" s="176">
        <v>222</v>
      </c>
      <c r="B238" s="139" t="s">
        <v>75</v>
      </c>
      <c r="C238" s="138" t="s">
        <v>63</v>
      </c>
      <c r="D238" s="138" t="s">
        <v>493</v>
      </c>
      <c r="E238" s="138" t="s">
        <v>121</v>
      </c>
      <c r="F238" s="138">
        <v>800</v>
      </c>
      <c r="G238" s="146">
        <f>G239</f>
        <v>20842.7</v>
      </c>
      <c r="H238" s="146">
        <f t="shared" si="117"/>
        <v>20842.7</v>
      </c>
      <c r="I238" s="146">
        <f t="shared" si="117"/>
        <v>20842.7</v>
      </c>
    </row>
    <row r="239" spans="1:13" ht="63">
      <c r="A239" s="176">
        <v>223</v>
      </c>
      <c r="B239" s="139" t="s">
        <v>102</v>
      </c>
      <c r="C239" s="138" t="s">
        <v>63</v>
      </c>
      <c r="D239" s="138" t="s">
        <v>493</v>
      </c>
      <c r="E239" s="138" t="s">
        <v>121</v>
      </c>
      <c r="F239" s="138">
        <v>810</v>
      </c>
      <c r="G239" s="38">
        <v>20842.7</v>
      </c>
      <c r="H239" s="38">
        <v>20842.7</v>
      </c>
      <c r="I239" s="38">
        <v>20842.7</v>
      </c>
    </row>
    <row r="240" spans="1:13" ht="63">
      <c r="A240" s="176">
        <v>224</v>
      </c>
      <c r="B240" s="141" t="s">
        <v>352</v>
      </c>
      <c r="C240" s="138" t="s">
        <v>63</v>
      </c>
      <c r="D240" s="138" t="s">
        <v>493</v>
      </c>
      <c r="E240" s="138">
        <v>1000000000</v>
      </c>
      <c r="F240" s="138"/>
      <c r="G240" s="38">
        <f>G241</f>
        <v>2000</v>
      </c>
      <c r="H240" s="38">
        <f t="shared" ref="H240:I244" si="119">H241</f>
        <v>5500</v>
      </c>
      <c r="I240" s="38">
        <f t="shared" si="119"/>
        <v>0</v>
      </c>
    </row>
    <row r="241" spans="1:13" ht="47.25">
      <c r="A241" s="176">
        <v>225</v>
      </c>
      <c r="B241" s="141" t="s">
        <v>353</v>
      </c>
      <c r="C241" s="138" t="s">
        <v>63</v>
      </c>
      <c r="D241" s="138" t="s">
        <v>493</v>
      </c>
      <c r="E241" s="138">
        <v>1010000000</v>
      </c>
      <c r="F241" s="138"/>
      <c r="G241" s="38">
        <f>G242</f>
        <v>2000</v>
      </c>
      <c r="H241" s="38">
        <f t="shared" si="119"/>
        <v>5500</v>
      </c>
      <c r="I241" s="38">
        <f t="shared" si="119"/>
        <v>0</v>
      </c>
    </row>
    <row r="242" spans="1:13" ht="31.5">
      <c r="A242" s="176">
        <v>226</v>
      </c>
      <c r="B242" s="101" t="s">
        <v>532</v>
      </c>
      <c r="C242" s="138" t="s">
        <v>63</v>
      </c>
      <c r="D242" s="138" t="s">
        <v>493</v>
      </c>
      <c r="E242" s="138">
        <v>1010095700</v>
      </c>
      <c r="F242" s="138"/>
      <c r="G242" s="38">
        <f>G243</f>
        <v>2000</v>
      </c>
      <c r="H242" s="38">
        <f t="shared" si="119"/>
        <v>5500</v>
      </c>
      <c r="I242" s="38">
        <f t="shared" si="119"/>
        <v>0</v>
      </c>
    </row>
    <row r="243" spans="1:13" ht="31.5">
      <c r="A243" s="176">
        <v>227</v>
      </c>
      <c r="B243" s="139" t="s">
        <v>35</v>
      </c>
      <c r="C243" s="138" t="s">
        <v>63</v>
      </c>
      <c r="D243" s="138" t="s">
        <v>493</v>
      </c>
      <c r="E243" s="138">
        <v>1010095700</v>
      </c>
      <c r="F243" s="138">
        <v>200</v>
      </c>
      <c r="G243" s="38">
        <f>G244</f>
        <v>2000</v>
      </c>
      <c r="H243" s="38">
        <f t="shared" si="119"/>
        <v>5500</v>
      </c>
      <c r="I243" s="38">
        <f t="shared" si="119"/>
        <v>0</v>
      </c>
    </row>
    <row r="244" spans="1:13" ht="47.25">
      <c r="A244" s="176">
        <v>228</v>
      </c>
      <c r="B244" s="139" t="s">
        <v>36</v>
      </c>
      <c r="C244" s="138" t="s">
        <v>63</v>
      </c>
      <c r="D244" s="138" t="s">
        <v>493</v>
      </c>
      <c r="E244" s="138">
        <v>1010095700</v>
      </c>
      <c r="F244" s="138">
        <v>240</v>
      </c>
      <c r="G244" s="38">
        <f>G245</f>
        <v>2000</v>
      </c>
      <c r="H244" s="38">
        <f t="shared" si="119"/>
        <v>5500</v>
      </c>
      <c r="I244" s="38">
        <f t="shared" si="119"/>
        <v>0</v>
      </c>
    </row>
    <row r="245" spans="1:13" ht="47.25">
      <c r="A245" s="176">
        <v>229</v>
      </c>
      <c r="B245" s="136" t="s">
        <v>36</v>
      </c>
      <c r="C245" s="138" t="s">
        <v>63</v>
      </c>
      <c r="D245" s="138" t="s">
        <v>493</v>
      </c>
      <c r="E245" s="138">
        <v>1010095700</v>
      </c>
      <c r="F245" s="138">
        <v>244</v>
      </c>
      <c r="G245" s="38">
        <v>2000</v>
      </c>
      <c r="H245" s="38">
        <v>5500</v>
      </c>
      <c r="I245" s="38">
        <v>0</v>
      </c>
    </row>
    <row r="246" spans="1:13">
      <c r="A246" s="176">
        <v>230</v>
      </c>
      <c r="B246" s="136" t="s">
        <v>122</v>
      </c>
      <c r="C246" s="138" t="s">
        <v>63</v>
      </c>
      <c r="D246" s="138" t="s">
        <v>505</v>
      </c>
      <c r="E246" s="138"/>
      <c r="F246" s="138"/>
      <c r="G246" s="146">
        <f>G247</f>
        <v>1334.8</v>
      </c>
      <c r="H246" s="146">
        <f>H247</f>
        <v>1334.8</v>
      </c>
      <c r="I246" s="146">
        <f>I247</f>
        <v>1334.8</v>
      </c>
    </row>
    <row r="247" spans="1:13">
      <c r="A247" s="176">
        <v>231</v>
      </c>
      <c r="B247" s="139" t="s">
        <v>123</v>
      </c>
      <c r="C247" s="138" t="s">
        <v>63</v>
      </c>
      <c r="D247" s="138" t="s">
        <v>506</v>
      </c>
      <c r="E247" s="138"/>
      <c r="F247" s="138"/>
      <c r="G247" s="146">
        <f>G248</f>
        <v>1334.8</v>
      </c>
      <c r="H247" s="146">
        <f t="shared" ref="H247:I249" si="120">H248</f>
        <v>1334.8</v>
      </c>
      <c r="I247" s="146">
        <f t="shared" si="120"/>
        <v>1334.8</v>
      </c>
    </row>
    <row r="248" spans="1:13" ht="47.25">
      <c r="A248" s="176">
        <v>232</v>
      </c>
      <c r="B248" s="136" t="s">
        <v>124</v>
      </c>
      <c r="C248" s="138" t="s">
        <v>63</v>
      </c>
      <c r="D248" s="138" t="s">
        <v>506</v>
      </c>
      <c r="E248" s="138" t="s">
        <v>126</v>
      </c>
      <c r="F248" s="138"/>
      <c r="G248" s="146">
        <f>G249</f>
        <v>1334.8</v>
      </c>
      <c r="H248" s="146">
        <f t="shared" si="120"/>
        <v>1334.8</v>
      </c>
      <c r="I248" s="146">
        <f t="shared" si="120"/>
        <v>1334.8</v>
      </c>
    </row>
    <row r="249" spans="1:13" ht="31.5">
      <c r="A249" s="176">
        <v>233</v>
      </c>
      <c r="B249" s="136" t="s">
        <v>125</v>
      </c>
      <c r="C249" s="138" t="s">
        <v>63</v>
      </c>
      <c r="D249" s="138" t="s">
        <v>506</v>
      </c>
      <c r="E249" s="138" t="s">
        <v>127</v>
      </c>
      <c r="F249" s="138"/>
      <c r="G249" s="146">
        <f>G250</f>
        <v>1334.8</v>
      </c>
      <c r="H249" s="146">
        <f t="shared" si="120"/>
        <v>1334.8</v>
      </c>
      <c r="I249" s="146">
        <f t="shared" si="120"/>
        <v>1334.8</v>
      </c>
    </row>
    <row r="250" spans="1:13" ht="78.75">
      <c r="A250" s="176">
        <v>234</v>
      </c>
      <c r="B250" s="144" t="s">
        <v>406</v>
      </c>
      <c r="C250" s="138" t="s">
        <v>63</v>
      </c>
      <c r="D250" s="138" t="s">
        <v>506</v>
      </c>
      <c r="E250" s="138" t="s">
        <v>129</v>
      </c>
      <c r="F250" s="138"/>
      <c r="G250" s="146">
        <f>G251+G255</f>
        <v>1334.8</v>
      </c>
      <c r="H250" s="146">
        <f t="shared" ref="H250:I250" si="121">H251+H255</f>
        <v>1334.8</v>
      </c>
      <c r="I250" s="146">
        <f t="shared" si="121"/>
        <v>1334.8</v>
      </c>
      <c r="K250" s="92">
        <f>G250</f>
        <v>1334.8</v>
      </c>
      <c r="L250" s="92">
        <f t="shared" ref="L250:M250" si="122">H250</f>
        <v>1334.8</v>
      </c>
      <c r="M250" s="92">
        <f t="shared" si="122"/>
        <v>1334.8</v>
      </c>
    </row>
    <row r="251" spans="1:13" ht="78.75">
      <c r="A251" s="176">
        <v>235</v>
      </c>
      <c r="B251" s="139" t="s">
        <v>27</v>
      </c>
      <c r="C251" s="138" t="s">
        <v>63</v>
      </c>
      <c r="D251" s="138" t="s">
        <v>506</v>
      </c>
      <c r="E251" s="138" t="s">
        <v>129</v>
      </c>
      <c r="F251" s="138">
        <v>100</v>
      </c>
      <c r="G251" s="146">
        <f>G252</f>
        <v>938.11</v>
      </c>
      <c r="H251" s="146">
        <f t="shared" ref="H251:I251" si="123">H252</f>
        <v>938.11</v>
      </c>
      <c r="I251" s="146">
        <f t="shared" si="123"/>
        <v>938.11</v>
      </c>
    </row>
    <row r="252" spans="1:13" ht="31.5">
      <c r="A252" s="176">
        <v>236</v>
      </c>
      <c r="B252" s="139" t="s">
        <v>28</v>
      </c>
      <c r="C252" s="138" t="s">
        <v>63</v>
      </c>
      <c r="D252" s="138" t="s">
        <v>506</v>
      </c>
      <c r="E252" s="138" t="s">
        <v>129</v>
      </c>
      <c r="F252" s="138">
        <v>120</v>
      </c>
      <c r="G252" s="146">
        <f>G253+G254</f>
        <v>938.11</v>
      </c>
      <c r="H252" s="163">
        <f t="shared" ref="H252:I252" si="124">H253+H254</f>
        <v>938.11</v>
      </c>
      <c r="I252" s="163">
        <f t="shared" si="124"/>
        <v>938.11</v>
      </c>
    </row>
    <row r="253" spans="1:13" ht="31.5">
      <c r="A253" s="176">
        <v>237</v>
      </c>
      <c r="B253" s="9" t="s">
        <v>554</v>
      </c>
      <c r="C253" s="138" t="s">
        <v>63</v>
      </c>
      <c r="D253" s="138" t="s">
        <v>506</v>
      </c>
      <c r="E253" s="138" t="s">
        <v>129</v>
      </c>
      <c r="F253" s="138">
        <v>121</v>
      </c>
      <c r="G253" s="146">
        <f>938.11-217.6</f>
        <v>720.51</v>
      </c>
      <c r="H253" s="146">
        <v>720.51</v>
      </c>
      <c r="I253" s="146">
        <v>720.51</v>
      </c>
    </row>
    <row r="254" spans="1:13" ht="63">
      <c r="A254" s="176">
        <v>238</v>
      </c>
      <c r="B254" s="160" t="s">
        <v>544</v>
      </c>
      <c r="C254" s="161" t="s">
        <v>63</v>
      </c>
      <c r="D254" s="161" t="s">
        <v>506</v>
      </c>
      <c r="E254" s="161" t="s">
        <v>129</v>
      </c>
      <c r="F254" s="161">
        <v>129</v>
      </c>
      <c r="G254" s="163">
        <v>217.6</v>
      </c>
      <c r="H254" s="163">
        <v>217.6</v>
      </c>
      <c r="I254" s="163">
        <v>217.6</v>
      </c>
    </row>
    <row r="255" spans="1:13" ht="31.5">
      <c r="A255" s="176">
        <v>239</v>
      </c>
      <c r="B255" s="139" t="s">
        <v>35</v>
      </c>
      <c r="C255" s="138" t="s">
        <v>63</v>
      </c>
      <c r="D255" s="138" t="s">
        <v>506</v>
      </c>
      <c r="E255" s="138" t="s">
        <v>129</v>
      </c>
      <c r="F255" s="138">
        <v>200</v>
      </c>
      <c r="G255" s="146">
        <f>G256</f>
        <v>396.69</v>
      </c>
      <c r="H255" s="146">
        <f t="shared" ref="H255:I256" si="125">H256</f>
        <v>396.69</v>
      </c>
      <c r="I255" s="146">
        <f t="shared" si="125"/>
        <v>396.69</v>
      </c>
    </row>
    <row r="256" spans="1:13" ht="47.25">
      <c r="A256" s="176">
        <v>240</v>
      </c>
      <c r="B256" s="139" t="s">
        <v>36</v>
      </c>
      <c r="C256" s="138" t="s">
        <v>63</v>
      </c>
      <c r="D256" s="138" t="s">
        <v>506</v>
      </c>
      <c r="E256" s="138" t="s">
        <v>129</v>
      </c>
      <c r="F256" s="138">
        <v>240</v>
      </c>
      <c r="G256" s="146">
        <f>G257</f>
        <v>396.69</v>
      </c>
      <c r="H256" s="146">
        <f t="shared" si="125"/>
        <v>396.69</v>
      </c>
      <c r="I256" s="146">
        <f t="shared" si="125"/>
        <v>396.69</v>
      </c>
    </row>
    <row r="257" spans="1:13" ht="50.25" customHeight="1">
      <c r="A257" s="176">
        <v>241</v>
      </c>
      <c r="B257" s="136" t="s">
        <v>36</v>
      </c>
      <c r="C257" s="138" t="s">
        <v>63</v>
      </c>
      <c r="D257" s="138" t="s">
        <v>506</v>
      </c>
      <c r="E257" s="138" t="s">
        <v>129</v>
      </c>
      <c r="F257" s="138">
        <v>244</v>
      </c>
      <c r="G257" s="146">
        <v>396.69</v>
      </c>
      <c r="H257" s="146">
        <v>396.69</v>
      </c>
      <c r="I257" s="146">
        <v>396.69</v>
      </c>
    </row>
    <row r="258" spans="1:13" ht="50.25" customHeight="1">
      <c r="A258" s="176">
        <v>242</v>
      </c>
      <c r="B258" s="136" t="s">
        <v>134</v>
      </c>
      <c r="C258" s="138" t="s">
        <v>63</v>
      </c>
      <c r="D258" s="138" t="s">
        <v>135</v>
      </c>
      <c r="E258" s="138"/>
      <c r="F258" s="138"/>
      <c r="G258" s="146">
        <f>G266+G259</f>
        <v>1686</v>
      </c>
      <c r="H258" s="146">
        <f t="shared" ref="H258:I258" si="126">H266+H259</f>
        <v>1686</v>
      </c>
      <c r="I258" s="146">
        <f t="shared" si="126"/>
        <v>1686</v>
      </c>
    </row>
    <row r="259" spans="1:13">
      <c r="A259" s="176">
        <v>243</v>
      </c>
      <c r="B259" s="139" t="s">
        <v>240</v>
      </c>
      <c r="C259" s="138" t="s">
        <v>63</v>
      </c>
      <c r="D259" s="138" t="s">
        <v>241</v>
      </c>
      <c r="E259" s="138"/>
      <c r="F259" s="138"/>
      <c r="G259" s="146">
        <f t="shared" ref="G259:G264" si="127">G260</f>
        <v>300</v>
      </c>
      <c r="H259" s="146">
        <f t="shared" ref="H259:I262" si="128">H260</f>
        <v>300</v>
      </c>
      <c r="I259" s="146">
        <f t="shared" si="128"/>
        <v>300</v>
      </c>
    </row>
    <row r="260" spans="1:13" ht="47.25">
      <c r="A260" s="176">
        <v>244</v>
      </c>
      <c r="B260" s="141" t="s">
        <v>130</v>
      </c>
      <c r="C260" s="138" t="s">
        <v>63</v>
      </c>
      <c r="D260" s="138" t="s">
        <v>241</v>
      </c>
      <c r="E260" s="138">
        <v>1200000000</v>
      </c>
      <c r="F260" s="138"/>
      <c r="G260" s="146">
        <f t="shared" si="127"/>
        <v>300</v>
      </c>
      <c r="H260" s="146">
        <f t="shared" si="128"/>
        <v>300</v>
      </c>
      <c r="I260" s="146">
        <f t="shared" si="128"/>
        <v>300</v>
      </c>
    </row>
    <row r="261" spans="1:13" ht="31.5">
      <c r="A261" s="176">
        <v>245</v>
      </c>
      <c r="B261" s="141" t="s">
        <v>361</v>
      </c>
      <c r="C261" s="138" t="s">
        <v>63</v>
      </c>
      <c r="D261" s="138" t="s">
        <v>241</v>
      </c>
      <c r="E261" s="138">
        <v>1220000000</v>
      </c>
      <c r="F261" s="138"/>
      <c r="G261" s="146">
        <f t="shared" si="127"/>
        <v>300</v>
      </c>
      <c r="H261" s="146">
        <f t="shared" si="128"/>
        <v>300</v>
      </c>
      <c r="I261" s="146">
        <f t="shared" si="128"/>
        <v>300</v>
      </c>
    </row>
    <row r="262" spans="1:13" ht="31.5">
      <c r="A262" s="176">
        <v>246</v>
      </c>
      <c r="B262" s="136" t="s">
        <v>377</v>
      </c>
      <c r="C262" s="138" t="s">
        <v>63</v>
      </c>
      <c r="D262" s="138" t="s">
        <v>241</v>
      </c>
      <c r="E262" s="138">
        <v>1220082100</v>
      </c>
      <c r="F262" s="138"/>
      <c r="G262" s="146">
        <f t="shared" si="127"/>
        <v>300</v>
      </c>
      <c r="H262" s="146">
        <f t="shared" si="128"/>
        <v>300</v>
      </c>
      <c r="I262" s="146">
        <f t="shared" si="128"/>
        <v>300</v>
      </c>
    </row>
    <row r="263" spans="1:13" ht="31.5">
      <c r="A263" s="176">
        <v>247</v>
      </c>
      <c r="B263" s="139" t="s">
        <v>231</v>
      </c>
      <c r="C263" s="138" t="s">
        <v>63</v>
      </c>
      <c r="D263" s="138" t="s">
        <v>241</v>
      </c>
      <c r="E263" s="138">
        <v>1220082100</v>
      </c>
      <c r="F263" s="138">
        <v>300</v>
      </c>
      <c r="G263" s="146">
        <f t="shared" si="127"/>
        <v>300</v>
      </c>
      <c r="H263" s="146">
        <f t="shared" ref="H263:I264" si="129">H264</f>
        <v>300</v>
      </c>
      <c r="I263" s="146">
        <f t="shared" si="129"/>
        <v>300</v>
      </c>
    </row>
    <row r="264" spans="1:13" ht="31.5">
      <c r="A264" s="176">
        <v>248</v>
      </c>
      <c r="B264" s="139" t="s">
        <v>258</v>
      </c>
      <c r="C264" s="138" t="s">
        <v>63</v>
      </c>
      <c r="D264" s="138" t="s">
        <v>241</v>
      </c>
      <c r="E264" s="138">
        <v>1220082100</v>
      </c>
      <c r="F264" s="138">
        <v>320</v>
      </c>
      <c r="G264" s="146">
        <f t="shared" si="127"/>
        <v>300</v>
      </c>
      <c r="H264" s="146">
        <f t="shared" si="129"/>
        <v>300</v>
      </c>
      <c r="I264" s="146">
        <f t="shared" si="129"/>
        <v>300</v>
      </c>
    </row>
    <row r="265" spans="1:13">
      <c r="A265" s="176">
        <v>249</v>
      </c>
      <c r="B265" s="136" t="s">
        <v>378</v>
      </c>
      <c r="C265" s="138" t="s">
        <v>63</v>
      </c>
      <c r="D265" s="138" t="s">
        <v>241</v>
      </c>
      <c r="E265" s="138">
        <v>1220082100</v>
      </c>
      <c r="F265" s="138">
        <v>322</v>
      </c>
      <c r="G265" s="146">
        <v>300</v>
      </c>
      <c r="H265" s="146">
        <v>300</v>
      </c>
      <c r="I265" s="146">
        <v>300</v>
      </c>
    </row>
    <row r="266" spans="1:13">
      <c r="A266" s="176">
        <v>250</v>
      </c>
      <c r="B266" s="56" t="s">
        <v>132</v>
      </c>
      <c r="C266" s="138" t="s">
        <v>63</v>
      </c>
      <c r="D266" s="138" t="s">
        <v>133</v>
      </c>
      <c r="E266" s="138"/>
      <c r="F266" s="138"/>
      <c r="G266" s="146">
        <f>G267</f>
        <v>1386</v>
      </c>
      <c r="H266" s="146">
        <f t="shared" ref="H266:I267" si="130">H267</f>
        <v>1386</v>
      </c>
      <c r="I266" s="146">
        <f t="shared" si="130"/>
        <v>1386</v>
      </c>
    </row>
    <row r="267" spans="1:13" ht="47.25">
      <c r="A267" s="176">
        <v>251</v>
      </c>
      <c r="B267" s="141" t="s">
        <v>130</v>
      </c>
      <c r="C267" s="138" t="s">
        <v>63</v>
      </c>
      <c r="D267" s="138" t="s">
        <v>133</v>
      </c>
      <c r="E267" s="138">
        <v>1200000000</v>
      </c>
      <c r="F267" s="138"/>
      <c r="G267" s="146">
        <f>G268</f>
        <v>1386</v>
      </c>
      <c r="H267" s="146">
        <f t="shared" si="130"/>
        <v>1386</v>
      </c>
      <c r="I267" s="146">
        <f t="shared" si="130"/>
        <v>1386</v>
      </c>
    </row>
    <row r="268" spans="1:13" ht="63">
      <c r="A268" s="176">
        <v>252</v>
      </c>
      <c r="B268" s="136" t="s">
        <v>131</v>
      </c>
      <c r="C268" s="138" t="s">
        <v>63</v>
      </c>
      <c r="D268" s="138" t="s">
        <v>133</v>
      </c>
      <c r="E268" s="138">
        <v>1250000000</v>
      </c>
      <c r="F268" s="138"/>
      <c r="G268" s="146">
        <f>G269+G273</f>
        <v>1386</v>
      </c>
      <c r="H268" s="146">
        <f t="shared" ref="H268:I268" si="131">H269+H273</f>
        <v>1386</v>
      </c>
      <c r="I268" s="146">
        <f t="shared" si="131"/>
        <v>1386</v>
      </c>
    </row>
    <row r="269" spans="1:13" ht="110.25">
      <c r="A269" s="176">
        <v>253</v>
      </c>
      <c r="B269" s="136" t="s">
        <v>136</v>
      </c>
      <c r="C269" s="138" t="s">
        <v>63</v>
      </c>
      <c r="D269" s="138" t="s">
        <v>133</v>
      </c>
      <c r="E269" s="138" t="s">
        <v>140</v>
      </c>
      <c r="F269" s="138"/>
      <c r="G269" s="146">
        <f>G270</f>
        <v>991.4</v>
      </c>
      <c r="H269" s="146">
        <f t="shared" ref="H269:I269" si="132">H270</f>
        <v>996.2</v>
      </c>
      <c r="I269" s="146">
        <f t="shared" si="132"/>
        <v>1386</v>
      </c>
      <c r="K269" s="92">
        <f>G269</f>
        <v>991.4</v>
      </c>
      <c r="L269" s="92">
        <f t="shared" ref="L269:M269" si="133">H269</f>
        <v>996.2</v>
      </c>
      <c r="M269" s="92">
        <f t="shared" si="133"/>
        <v>1386</v>
      </c>
    </row>
    <row r="270" spans="1:13" ht="47.25">
      <c r="A270" s="176">
        <v>254</v>
      </c>
      <c r="B270" s="101" t="s">
        <v>137</v>
      </c>
      <c r="C270" s="138" t="s">
        <v>63</v>
      </c>
      <c r="D270" s="138" t="s">
        <v>133</v>
      </c>
      <c r="E270" s="138" t="s">
        <v>140</v>
      </c>
      <c r="F270" s="138">
        <v>400</v>
      </c>
      <c r="G270" s="146">
        <f>G271</f>
        <v>991.4</v>
      </c>
      <c r="H270" s="146">
        <f t="shared" ref="H270:I271" si="134">H271</f>
        <v>996.2</v>
      </c>
      <c r="I270" s="146">
        <f t="shared" si="134"/>
        <v>1386</v>
      </c>
    </row>
    <row r="271" spans="1:13">
      <c r="A271" s="176">
        <v>255</v>
      </c>
      <c r="B271" s="101" t="s">
        <v>138</v>
      </c>
      <c r="C271" s="138" t="s">
        <v>63</v>
      </c>
      <c r="D271" s="138" t="s">
        <v>133</v>
      </c>
      <c r="E271" s="138" t="s">
        <v>140</v>
      </c>
      <c r="F271" s="138">
        <v>410</v>
      </c>
      <c r="G271" s="146">
        <f>G272</f>
        <v>991.4</v>
      </c>
      <c r="H271" s="146">
        <f t="shared" si="134"/>
        <v>996.2</v>
      </c>
      <c r="I271" s="146">
        <f t="shared" si="134"/>
        <v>1386</v>
      </c>
    </row>
    <row r="272" spans="1:13" ht="47.25">
      <c r="A272" s="176">
        <v>256</v>
      </c>
      <c r="B272" s="101" t="s">
        <v>139</v>
      </c>
      <c r="C272" s="138" t="s">
        <v>63</v>
      </c>
      <c r="D272" s="138" t="s">
        <v>133</v>
      </c>
      <c r="E272" s="138" t="s">
        <v>140</v>
      </c>
      <c r="F272" s="138">
        <v>412</v>
      </c>
      <c r="G272" s="39">
        <v>991.4</v>
      </c>
      <c r="H272" s="40">
        <v>996.2</v>
      </c>
      <c r="I272" s="40">
        <v>1386</v>
      </c>
    </row>
    <row r="273" spans="1:13" ht="110.25">
      <c r="A273" s="176">
        <v>257</v>
      </c>
      <c r="B273" s="33" t="s">
        <v>141</v>
      </c>
      <c r="C273" s="138" t="s">
        <v>63</v>
      </c>
      <c r="D273" s="138" t="s">
        <v>133</v>
      </c>
      <c r="E273" s="138">
        <v>1250050820</v>
      </c>
      <c r="F273" s="138"/>
      <c r="G273" s="146">
        <f>G274</f>
        <v>394.6</v>
      </c>
      <c r="H273" s="146">
        <f t="shared" ref="H273:I275" si="135">H274</f>
        <v>389.8</v>
      </c>
      <c r="I273" s="146">
        <f t="shared" si="135"/>
        <v>0</v>
      </c>
      <c r="K273" s="92">
        <f>G273</f>
        <v>394.6</v>
      </c>
      <c r="L273" s="92">
        <f t="shared" ref="L273:M273" si="136">H273</f>
        <v>389.8</v>
      </c>
      <c r="M273" s="92">
        <f t="shared" si="136"/>
        <v>0</v>
      </c>
    </row>
    <row r="274" spans="1:13" ht="47.25">
      <c r="A274" s="176">
        <v>258</v>
      </c>
      <c r="B274" s="101" t="s">
        <v>137</v>
      </c>
      <c r="C274" s="138" t="s">
        <v>63</v>
      </c>
      <c r="D274" s="138" t="s">
        <v>133</v>
      </c>
      <c r="E274" s="138">
        <v>1250050820</v>
      </c>
      <c r="F274" s="138">
        <v>400</v>
      </c>
      <c r="G274" s="146">
        <f>G275</f>
        <v>394.6</v>
      </c>
      <c r="H274" s="146">
        <f t="shared" si="135"/>
        <v>389.8</v>
      </c>
      <c r="I274" s="146">
        <f t="shared" si="135"/>
        <v>0</v>
      </c>
    </row>
    <row r="275" spans="1:13">
      <c r="A275" s="176">
        <v>259</v>
      </c>
      <c r="B275" s="101" t="s">
        <v>138</v>
      </c>
      <c r="C275" s="138" t="s">
        <v>63</v>
      </c>
      <c r="D275" s="138" t="s">
        <v>133</v>
      </c>
      <c r="E275" s="138">
        <v>1250050820</v>
      </c>
      <c r="F275" s="138">
        <v>410</v>
      </c>
      <c r="G275" s="146">
        <f>G276</f>
        <v>394.6</v>
      </c>
      <c r="H275" s="146">
        <f t="shared" si="135"/>
        <v>389.8</v>
      </c>
      <c r="I275" s="146">
        <f t="shared" si="135"/>
        <v>0</v>
      </c>
    </row>
    <row r="276" spans="1:13" ht="47.25">
      <c r="A276" s="176">
        <v>260</v>
      </c>
      <c r="B276" s="101" t="s">
        <v>139</v>
      </c>
      <c r="C276" s="138" t="s">
        <v>63</v>
      </c>
      <c r="D276" s="138" t="s">
        <v>133</v>
      </c>
      <c r="E276" s="138">
        <v>1250050820</v>
      </c>
      <c r="F276" s="138">
        <v>412</v>
      </c>
      <c r="G276" s="41">
        <v>394.6</v>
      </c>
      <c r="H276" s="42">
        <v>389.8</v>
      </c>
      <c r="I276" s="42">
        <v>0</v>
      </c>
    </row>
    <row r="277" spans="1:13" ht="31.5">
      <c r="A277" s="176">
        <v>261</v>
      </c>
      <c r="B277" s="84" t="s">
        <v>142</v>
      </c>
      <c r="C277" s="164" t="s">
        <v>543</v>
      </c>
      <c r="D277" s="99"/>
      <c r="E277" s="99"/>
      <c r="F277" s="99"/>
      <c r="G277" s="100">
        <f>G278</f>
        <v>2336.11</v>
      </c>
      <c r="H277" s="100">
        <f t="shared" ref="H277:I277" si="137">H278</f>
        <v>2336.11</v>
      </c>
      <c r="I277" s="100">
        <f t="shared" si="137"/>
        <v>2336.11</v>
      </c>
    </row>
    <row r="278" spans="1:13">
      <c r="A278" s="176">
        <v>262</v>
      </c>
      <c r="B278" s="136" t="s">
        <v>61</v>
      </c>
      <c r="C278" s="165" t="s">
        <v>543</v>
      </c>
      <c r="D278" s="138" t="s">
        <v>64</v>
      </c>
      <c r="E278" s="138"/>
      <c r="F278" s="138"/>
      <c r="G278" s="146">
        <f>G279</f>
        <v>2336.11</v>
      </c>
      <c r="H278" s="146">
        <f t="shared" ref="H278:I278" si="138">H279</f>
        <v>2336.11</v>
      </c>
      <c r="I278" s="146">
        <f t="shared" si="138"/>
        <v>2336.11</v>
      </c>
    </row>
    <row r="279" spans="1:13">
      <c r="A279" s="176">
        <v>263</v>
      </c>
      <c r="B279" s="136" t="s">
        <v>143</v>
      </c>
      <c r="C279" s="165" t="s">
        <v>543</v>
      </c>
      <c r="D279" s="138" t="s">
        <v>211</v>
      </c>
      <c r="E279" s="138"/>
      <c r="F279" s="138"/>
      <c r="G279" s="146">
        <f>G280</f>
        <v>2336.11</v>
      </c>
      <c r="H279" s="146">
        <f t="shared" ref="H279:I279" si="139">H280</f>
        <v>2336.11</v>
      </c>
      <c r="I279" s="146">
        <f t="shared" si="139"/>
        <v>2336.11</v>
      </c>
    </row>
    <row r="280" spans="1:13">
      <c r="A280" s="176">
        <v>264</v>
      </c>
      <c r="B280" s="136" t="s">
        <v>144</v>
      </c>
      <c r="C280" s="165" t="s">
        <v>543</v>
      </c>
      <c r="D280" s="138" t="s">
        <v>211</v>
      </c>
      <c r="E280" s="138" t="s">
        <v>146</v>
      </c>
      <c r="F280" s="138"/>
      <c r="G280" s="146">
        <f>G281</f>
        <v>2336.11</v>
      </c>
      <c r="H280" s="146">
        <f t="shared" ref="H280:I280" si="140">H281</f>
        <v>2336.11</v>
      </c>
      <c r="I280" s="146">
        <f t="shared" si="140"/>
        <v>2336.11</v>
      </c>
    </row>
    <row r="281" spans="1:13" ht="31.5">
      <c r="A281" s="176">
        <v>265</v>
      </c>
      <c r="B281" s="136" t="s">
        <v>145</v>
      </c>
      <c r="C281" s="165" t="s">
        <v>543</v>
      </c>
      <c r="D281" s="138" t="s">
        <v>211</v>
      </c>
      <c r="E281" s="138" t="s">
        <v>147</v>
      </c>
      <c r="F281" s="138"/>
      <c r="G281" s="146">
        <f>G282+G290</f>
        <v>2336.11</v>
      </c>
      <c r="H281" s="146">
        <f t="shared" ref="H281:I281" si="141">H282+H290</f>
        <v>2336.11</v>
      </c>
      <c r="I281" s="146">
        <f t="shared" si="141"/>
        <v>2336.11</v>
      </c>
    </row>
    <row r="282" spans="1:13" ht="31.5">
      <c r="A282" s="176">
        <v>266</v>
      </c>
      <c r="B282" s="136" t="s">
        <v>148</v>
      </c>
      <c r="C282" s="165" t="s">
        <v>543</v>
      </c>
      <c r="D282" s="138" t="s">
        <v>211</v>
      </c>
      <c r="E282" s="138" t="s">
        <v>149</v>
      </c>
      <c r="F282" s="138"/>
      <c r="G282" s="146">
        <f>G283+G287</f>
        <v>2127.21</v>
      </c>
      <c r="H282" s="146">
        <f t="shared" ref="H282:I282" si="142">H283+H287</f>
        <v>2127.21</v>
      </c>
      <c r="I282" s="146">
        <f t="shared" si="142"/>
        <v>2127.21</v>
      </c>
    </row>
    <row r="283" spans="1:13" ht="78.75">
      <c r="A283" s="176">
        <v>267</v>
      </c>
      <c r="B283" s="139" t="s">
        <v>27</v>
      </c>
      <c r="C283" s="165" t="s">
        <v>543</v>
      </c>
      <c r="D283" s="138" t="s">
        <v>211</v>
      </c>
      <c r="E283" s="138" t="s">
        <v>149</v>
      </c>
      <c r="F283" s="138">
        <v>100</v>
      </c>
      <c r="G283" s="146">
        <f>G284</f>
        <v>1277.77</v>
      </c>
      <c r="H283" s="146">
        <f t="shared" ref="H283:I283" si="143">H284</f>
        <v>1277.77</v>
      </c>
      <c r="I283" s="146">
        <f t="shared" si="143"/>
        <v>1277.77</v>
      </c>
    </row>
    <row r="284" spans="1:13" ht="31.5">
      <c r="A284" s="176">
        <v>268</v>
      </c>
      <c r="B284" s="139" t="s">
        <v>150</v>
      </c>
      <c r="C284" s="165" t="s">
        <v>543</v>
      </c>
      <c r="D284" s="138" t="s">
        <v>211</v>
      </c>
      <c r="E284" s="138" t="s">
        <v>149</v>
      </c>
      <c r="F284" s="138">
        <v>110</v>
      </c>
      <c r="G284" s="146">
        <f>G285+G286</f>
        <v>1277.77</v>
      </c>
      <c r="H284" s="163">
        <f t="shared" ref="H284:I284" si="144">H285+H286</f>
        <v>1277.77</v>
      </c>
      <c r="I284" s="163">
        <f t="shared" si="144"/>
        <v>1277.77</v>
      </c>
    </row>
    <row r="285" spans="1:13">
      <c r="A285" s="176">
        <v>269</v>
      </c>
      <c r="B285" s="169" t="s">
        <v>555</v>
      </c>
      <c r="C285" s="165" t="s">
        <v>543</v>
      </c>
      <c r="D285" s="138" t="s">
        <v>211</v>
      </c>
      <c r="E285" s="138" t="s">
        <v>149</v>
      </c>
      <c r="F285" s="138">
        <v>111</v>
      </c>
      <c r="G285" s="146">
        <f>1277.77-296.38</f>
        <v>981.39</v>
      </c>
      <c r="H285" s="146">
        <v>981.39</v>
      </c>
      <c r="I285" s="146">
        <v>981.39</v>
      </c>
    </row>
    <row r="286" spans="1:13" ht="63">
      <c r="A286" s="176">
        <v>270</v>
      </c>
      <c r="B286" s="162" t="s">
        <v>551</v>
      </c>
      <c r="C286" s="165" t="s">
        <v>543</v>
      </c>
      <c r="D286" s="161" t="s">
        <v>211</v>
      </c>
      <c r="E286" s="161" t="s">
        <v>149</v>
      </c>
      <c r="F286" s="161">
        <v>119</v>
      </c>
      <c r="G286" s="163">
        <v>296.38</v>
      </c>
      <c r="H286" s="163">
        <v>296.38</v>
      </c>
      <c r="I286" s="163">
        <v>296.38</v>
      </c>
    </row>
    <row r="287" spans="1:13" ht="31.5">
      <c r="A287" s="176">
        <v>271</v>
      </c>
      <c r="B287" s="139" t="s">
        <v>35</v>
      </c>
      <c r="C287" s="165" t="s">
        <v>543</v>
      </c>
      <c r="D287" s="138" t="s">
        <v>211</v>
      </c>
      <c r="E287" s="138" t="s">
        <v>149</v>
      </c>
      <c r="F287" s="138">
        <v>200</v>
      </c>
      <c r="G287" s="146">
        <f>G288</f>
        <v>849.44</v>
      </c>
      <c r="H287" s="146">
        <f t="shared" ref="H287:I288" si="145">H288</f>
        <v>849.44</v>
      </c>
      <c r="I287" s="146">
        <f t="shared" si="145"/>
        <v>849.44</v>
      </c>
    </row>
    <row r="288" spans="1:13" ht="47.25">
      <c r="A288" s="176">
        <v>272</v>
      </c>
      <c r="B288" s="139" t="s">
        <v>36</v>
      </c>
      <c r="C288" s="165" t="s">
        <v>543</v>
      </c>
      <c r="D288" s="138" t="s">
        <v>211</v>
      </c>
      <c r="E288" s="138" t="s">
        <v>149</v>
      </c>
      <c r="F288" s="138">
        <v>240</v>
      </c>
      <c r="G288" s="146">
        <f>G289</f>
        <v>849.44</v>
      </c>
      <c r="H288" s="146">
        <f t="shared" si="145"/>
        <v>849.44</v>
      </c>
      <c r="I288" s="146">
        <f t="shared" si="145"/>
        <v>849.44</v>
      </c>
    </row>
    <row r="289" spans="1:13" ht="47.25">
      <c r="A289" s="176">
        <v>273</v>
      </c>
      <c r="B289" s="136" t="s">
        <v>36</v>
      </c>
      <c r="C289" s="165" t="s">
        <v>543</v>
      </c>
      <c r="D289" s="138" t="s">
        <v>211</v>
      </c>
      <c r="E289" s="138" t="s">
        <v>149</v>
      </c>
      <c r="F289" s="138">
        <v>244</v>
      </c>
      <c r="G289" s="146">
        <v>849.44</v>
      </c>
      <c r="H289" s="146">
        <v>849.44</v>
      </c>
      <c r="I289" s="146">
        <v>849.44</v>
      </c>
    </row>
    <row r="290" spans="1:13" ht="47.25">
      <c r="A290" s="176">
        <v>274</v>
      </c>
      <c r="B290" s="144" t="s">
        <v>151</v>
      </c>
      <c r="C290" s="165" t="s">
        <v>543</v>
      </c>
      <c r="D290" s="138" t="s">
        <v>211</v>
      </c>
      <c r="E290" s="138" t="s">
        <v>152</v>
      </c>
      <c r="F290" s="138"/>
      <c r="G290" s="146">
        <f>G291+G295</f>
        <v>208.9</v>
      </c>
      <c r="H290" s="146">
        <f t="shared" ref="H290:I290" si="146">H291+H295</f>
        <v>208.9</v>
      </c>
      <c r="I290" s="146">
        <f t="shared" si="146"/>
        <v>208.9</v>
      </c>
      <c r="K290" s="92">
        <f>G290</f>
        <v>208.9</v>
      </c>
      <c r="L290" s="92">
        <f t="shared" ref="L290:M290" si="147">H290</f>
        <v>208.9</v>
      </c>
      <c r="M290" s="92">
        <f t="shared" si="147"/>
        <v>208.9</v>
      </c>
    </row>
    <row r="291" spans="1:13" ht="78.75">
      <c r="A291" s="176">
        <v>275</v>
      </c>
      <c r="B291" s="139" t="s">
        <v>27</v>
      </c>
      <c r="C291" s="165" t="s">
        <v>543</v>
      </c>
      <c r="D291" s="138" t="s">
        <v>211</v>
      </c>
      <c r="E291" s="138" t="s">
        <v>152</v>
      </c>
      <c r="F291" s="138">
        <v>100</v>
      </c>
      <c r="G291" s="146">
        <f>G292</f>
        <v>172.9</v>
      </c>
      <c r="H291" s="146">
        <f t="shared" ref="H291:I291" si="148">H292</f>
        <v>172.9</v>
      </c>
      <c r="I291" s="146">
        <f t="shared" si="148"/>
        <v>172.9</v>
      </c>
    </row>
    <row r="292" spans="1:13" ht="31.5">
      <c r="A292" s="176">
        <v>276</v>
      </c>
      <c r="B292" s="139" t="s">
        <v>150</v>
      </c>
      <c r="C292" s="165" t="s">
        <v>543</v>
      </c>
      <c r="D292" s="138" t="s">
        <v>211</v>
      </c>
      <c r="E292" s="138" t="s">
        <v>152</v>
      </c>
      <c r="F292" s="138">
        <v>110</v>
      </c>
      <c r="G292" s="146">
        <f>G293+G294</f>
        <v>172.9</v>
      </c>
      <c r="H292" s="163">
        <f t="shared" ref="H292:I292" si="149">H293+H294</f>
        <v>172.9</v>
      </c>
      <c r="I292" s="163">
        <f t="shared" si="149"/>
        <v>172.9</v>
      </c>
    </row>
    <row r="293" spans="1:13">
      <c r="A293" s="176">
        <v>277</v>
      </c>
      <c r="B293" s="169" t="s">
        <v>555</v>
      </c>
      <c r="C293" s="165" t="s">
        <v>543</v>
      </c>
      <c r="D293" s="138" t="s">
        <v>211</v>
      </c>
      <c r="E293" s="138" t="s">
        <v>152</v>
      </c>
      <c r="F293" s="138">
        <v>111</v>
      </c>
      <c r="G293" s="146">
        <f>172.9-40.1</f>
        <v>132.80000000000001</v>
      </c>
      <c r="H293" s="146">
        <v>132.80000000000001</v>
      </c>
      <c r="I293" s="146">
        <v>132.80000000000001</v>
      </c>
    </row>
    <row r="294" spans="1:13" ht="63">
      <c r="A294" s="176">
        <v>278</v>
      </c>
      <c r="B294" s="162" t="s">
        <v>551</v>
      </c>
      <c r="C294" s="165" t="s">
        <v>543</v>
      </c>
      <c r="D294" s="161" t="s">
        <v>211</v>
      </c>
      <c r="E294" s="161" t="s">
        <v>152</v>
      </c>
      <c r="F294" s="161">
        <v>119</v>
      </c>
      <c r="G294" s="163">
        <v>40.1</v>
      </c>
      <c r="H294" s="163">
        <v>40.1</v>
      </c>
      <c r="I294" s="163">
        <v>40.1</v>
      </c>
    </row>
    <row r="295" spans="1:13" ht="31.5">
      <c r="A295" s="176">
        <v>279</v>
      </c>
      <c r="B295" s="139" t="s">
        <v>35</v>
      </c>
      <c r="C295" s="165" t="s">
        <v>543</v>
      </c>
      <c r="D295" s="138" t="s">
        <v>211</v>
      </c>
      <c r="E295" s="138" t="s">
        <v>152</v>
      </c>
      <c r="F295" s="138">
        <v>200</v>
      </c>
      <c r="G295" s="146">
        <f>G296</f>
        <v>36</v>
      </c>
      <c r="H295" s="146">
        <f t="shared" ref="H295:I295" si="150">H296</f>
        <v>36</v>
      </c>
      <c r="I295" s="146">
        <f t="shared" si="150"/>
        <v>36</v>
      </c>
    </row>
    <row r="296" spans="1:13" ht="47.25">
      <c r="A296" s="176">
        <v>280</v>
      </c>
      <c r="B296" s="139" t="s">
        <v>36</v>
      </c>
      <c r="C296" s="165" t="s">
        <v>543</v>
      </c>
      <c r="D296" s="138" t="s">
        <v>211</v>
      </c>
      <c r="E296" s="138" t="s">
        <v>152</v>
      </c>
      <c r="F296" s="138">
        <v>240</v>
      </c>
      <c r="G296" s="146">
        <f>G297</f>
        <v>36</v>
      </c>
      <c r="H296" s="146">
        <f t="shared" ref="H296:I296" si="151">H297</f>
        <v>36</v>
      </c>
      <c r="I296" s="146">
        <f t="shared" si="151"/>
        <v>36</v>
      </c>
    </row>
    <row r="297" spans="1:13" ht="47.25">
      <c r="A297" s="176">
        <v>281</v>
      </c>
      <c r="B297" s="136" t="s">
        <v>36</v>
      </c>
      <c r="C297" s="165" t="s">
        <v>543</v>
      </c>
      <c r="D297" s="138" t="s">
        <v>211</v>
      </c>
      <c r="E297" s="138" t="s">
        <v>152</v>
      </c>
      <c r="F297" s="138">
        <v>244</v>
      </c>
      <c r="G297" s="146">
        <v>36</v>
      </c>
      <c r="H297" s="146">
        <v>36</v>
      </c>
      <c r="I297" s="146">
        <v>36</v>
      </c>
    </row>
    <row r="298" spans="1:13" ht="47.25">
      <c r="A298" s="176">
        <v>282</v>
      </c>
      <c r="B298" s="84" t="s">
        <v>153</v>
      </c>
      <c r="C298" s="82">
        <v>951</v>
      </c>
      <c r="D298" s="82"/>
      <c r="E298" s="82"/>
      <c r="F298" s="82"/>
      <c r="G298" s="83">
        <f>G299+G406</f>
        <v>448770.07999999996</v>
      </c>
      <c r="H298" s="83">
        <f>H299+H406</f>
        <v>445770.07999999996</v>
      </c>
      <c r="I298" s="83">
        <f>I299+I406</f>
        <v>445770.07999999996</v>
      </c>
    </row>
    <row r="299" spans="1:13">
      <c r="A299" s="176">
        <v>283</v>
      </c>
      <c r="B299" s="12" t="s">
        <v>122</v>
      </c>
      <c r="C299" s="42">
        <v>951</v>
      </c>
      <c r="D299" s="42" t="s">
        <v>505</v>
      </c>
      <c r="E299" s="42"/>
      <c r="F299" s="42"/>
      <c r="G299" s="59">
        <f>G300+G329+G383+G376</f>
        <v>439440.98</v>
      </c>
      <c r="H299" s="59">
        <f>H300+H329+H383+H376</f>
        <v>436440.98</v>
      </c>
      <c r="I299" s="59">
        <f>I300+I329+I383+I376</f>
        <v>436440.98</v>
      </c>
    </row>
    <row r="300" spans="1:13">
      <c r="A300" s="176">
        <v>284</v>
      </c>
      <c r="B300" s="139" t="s">
        <v>307</v>
      </c>
      <c r="C300" s="42">
        <v>951</v>
      </c>
      <c r="D300" s="42" t="s">
        <v>507</v>
      </c>
      <c r="E300" s="42"/>
      <c r="F300" s="42"/>
      <c r="G300" s="59">
        <f>G301</f>
        <v>154036.38999999998</v>
      </c>
      <c r="H300" s="59">
        <f t="shared" ref="H300:I300" si="152">H301</f>
        <v>151036.38999999998</v>
      </c>
      <c r="I300" s="59">
        <f t="shared" si="152"/>
        <v>151036.38999999998</v>
      </c>
    </row>
    <row r="301" spans="1:13" ht="47.25">
      <c r="A301" s="176">
        <v>285</v>
      </c>
      <c r="B301" s="136" t="s">
        <v>124</v>
      </c>
      <c r="C301" s="42">
        <v>951</v>
      </c>
      <c r="D301" s="42" t="s">
        <v>507</v>
      </c>
      <c r="E301" s="42" t="s">
        <v>126</v>
      </c>
      <c r="F301" s="42"/>
      <c r="G301" s="59">
        <f>G302</f>
        <v>154036.38999999998</v>
      </c>
      <c r="H301" s="59">
        <f t="shared" ref="H301:I301" si="153">H302</f>
        <v>151036.38999999998</v>
      </c>
      <c r="I301" s="59">
        <f t="shared" si="153"/>
        <v>151036.38999999998</v>
      </c>
    </row>
    <row r="302" spans="1:13" ht="31.5">
      <c r="A302" s="176">
        <v>286</v>
      </c>
      <c r="B302" s="136" t="s">
        <v>334</v>
      </c>
      <c r="C302" s="42">
        <v>951</v>
      </c>
      <c r="D302" s="42" t="s">
        <v>507</v>
      </c>
      <c r="E302" s="42" t="s">
        <v>335</v>
      </c>
      <c r="F302" s="42"/>
      <c r="G302" s="59">
        <f>G303+G308+G312+G317+G321+G325</f>
        <v>154036.38999999998</v>
      </c>
      <c r="H302" s="59">
        <f t="shared" ref="H302:I302" si="154">H303+H308+H312+H317+H321+H325</f>
        <v>151036.38999999998</v>
      </c>
      <c r="I302" s="59">
        <f t="shared" si="154"/>
        <v>151036.38999999998</v>
      </c>
    </row>
    <row r="303" spans="1:13" ht="31.5">
      <c r="A303" s="176">
        <v>287</v>
      </c>
      <c r="B303" s="139" t="s">
        <v>158</v>
      </c>
      <c r="C303" s="42">
        <v>951</v>
      </c>
      <c r="D303" s="42" t="s">
        <v>507</v>
      </c>
      <c r="E303" s="42" t="s">
        <v>379</v>
      </c>
      <c r="F303" s="42"/>
      <c r="G303" s="59">
        <f>G304</f>
        <v>74141.789999999994</v>
      </c>
      <c r="H303" s="59">
        <f t="shared" ref="H303:I303" si="155">H304</f>
        <v>74141.789999999994</v>
      </c>
      <c r="I303" s="59">
        <f t="shared" si="155"/>
        <v>74141.789999999994</v>
      </c>
    </row>
    <row r="304" spans="1:13" ht="47.25">
      <c r="A304" s="176">
        <v>288</v>
      </c>
      <c r="B304" s="139" t="s">
        <v>109</v>
      </c>
      <c r="C304" s="42">
        <v>951</v>
      </c>
      <c r="D304" s="42" t="s">
        <v>507</v>
      </c>
      <c r="E304" s="42" t="s">
        <v>379</v>
      </c>
      <c r="F304" s="42">
        <v>600</v>
      </c>
      <c r="G304" s="59">
        <f>G305</f>
        <v>74141.789999999994</v>
      </c>
      <c r="H304" s="59">
        <f t="shared" ref="H304:I304" si="156">H305</f>
        <v>74141.789999999994</v>
      </c>
      <c r="I304" s="59">
        <f t="shared" si="156"/>
        <v>74141.789999999994</v>
      </c>
    </row>
    <row r="305" spans="1:13">
      <c r="A305" s="176">
        <v>289</v>
      </c>
      <c r="B305" s="139" t="s">
        <v>160</v>
      </c>
      <c r="C305" s="42">
        <v>951</v>
      </c>
      <c r="D305" s="42" t="s">
        <v>507</v>
      </c>
      <c r="E305" s="42" t="s">
        <v>379</v>
      </c>
      <c r="F305" s="42">
        <v>610</v>
      </c>
      <c r="G305" s="59">
        <f>G306+G307</f>
        <v>74141.789999999994</v>
      </c>
      <c r="H305" s="59">
        <f t="shared" ref="H305:I305" si="157">H306+H307</f>
        <v>74141.789999999994</v>
      </c>
      <c r="I305" s="59">
        <f t="shared" si="157"/>
        <v>74141.789999999994</v>
      </c>
    </row>
    <row r="306" spans="1:13" ht="63">
      <c r="A306" s="176">
        <v>290</v>
      </c>
      <c r="B306" s="145" t="s">
        <v>161</v>
      </c>
      <c r="C306" s="42">
        <v>951</v>
      </c>
      <c r="D306" s="42" t="s">
        <v>507</v>
      </c>
      <c r="E306" s="42" t="s">
        <v>379</v>
      </c>
      <c r="F306" s="42">
        <v>611</v>
      </c>
      <c r="G306" s="59">
        <v>73073.59</v>
      </c>
      <c r="H306" s="59">
        <v>73073.59</v>
      </c>
      <c r="I306" s="59">
        <v>73073.59</v>
      </c>
    </row>
    <row r="307" spans="1:13">
      <c r="A307" s="176">
        <v>291</v>
      </c>
      <c r="B307" s="145" t="s">
        <v>162</v>
      </c>
      <c r="C307" s="42">
        <v>951</v>
      </c>
      <c r="D307" s="42" t="s">
        <v>507</v>
      </c>
      <c r="E307" s="42" t="s">
        <v>379</v>
      </c>
      <c r="F307" s="42">
        <v>612</v>
      </c>
      <c r="G307" s="59">
        <v>1068.2</v>
      </c>
      <c r="H307" s="59">
        <v>1068.2</v>
      </c>
      <c r="I307" s="59">
        <v>1068.2</v>
      </c>
    </row>
    <row r="308" spans="1:13" ht="173.25">
      <c r="A308" s="176">
        <v>292</v>
      </c>
      <c r="B308" s="144" t="s">
        <v>396</v>
      </c>
      <c r="C308" s="42">
        <v>951</v>
      </c>
      <c r="D308" s="42" t="s">
        <v>507</v>
      </c>
      <c r="E308" s="42" t="s">
        <v>380</v>
      </c>
      <c r="F308" s="42"/>
      <c r="G308" s="59">
        <f>G309</f>
        <v>20828.7</v>
      </c>
      <c r="H308" s="59">
        <f t="shared" ref="H308:I308" si="158">H309</f>
        <v>20828.7</v>
      </c>
      <c r="I308" s="59">
        <f t="shared" si="158"/>
        <v>20828.7</v>
      </c>
      <c r="K308" s="92">
        <f>G308</f>
        <v>20828.7</v>
      </c>
      <c r="L308" s="92">
        <f t="shared" ref="L308:M308" si="159">H308</f>
        <v>20828.7</v>
      </c>
      <c r="M308" s="92">
        <f t="shared" si="159"/>
        <v>20828.7</v>
      </c>
    </row>
    <row r="309" spans="1:13" ht="47.25">
      <c r="A309" s="176">
        <v>293</v>
      </c>
      <c r="B309" s="139" t="s">
        <v>109</v>
      </c>
      <c r="C309" s="42">
        <v>951</v>
      </c>
      <c r="D309" s="42" t="s">
        <v>507</v>
      </c>
      <c r="E309" s="42" t="s">
        <v>380</v>
      </c>
      <c r="F309" s="42">
        <v>600</v>
      </c>
      <c r="G309" s="59">
        <f>G311</f>
        <v>20828.7</v>
      </c>
      <c r="H309" s="59">
        <f t="shared" ref="H309:I309" si="160">H311</f>
        <v>20828.7</v>
      </c>
      <c r="I309" s="59">
        <f t="shared" si="160"/>
        <v>20828.7</v>
      </c>
    </row>
    <row r="310" spans="1:13">
      <c r="A310" s="176">
        <v>294</v>
      </c>
      <c r="B310" s="139" t="s">
        <v>160</v>
      </c>
      <c r="C310" s="42">
        <v>951</v>
      </c>
      <c r="D310" s="42" t="s">
        <v>507</v>
      </c>
      <c r="E310" s="42" t="s">
        <v>380</v>
      </c>
      <c r="F310" s="42">
        <v>610</v>
      </c>
      <c r="G310" s="59">
        <f>G311</f>
        <v>20828.7</v>
      </c>
      <c r="H310" s="59">
        <f t="shared" ref="H310:I310" si="161">H311</f>
        <v>20828.7</v>
      </c>
      <c r="I310" s="59">
        <f t="shared" si="161"/>
        <v>20828.7</v>
      </c>
    </row>
    <row r="311" spans="1:13" ht="63">
      <c r="A311" s="176">
        <v>295</v>
      </c>
      <c r="B311" s="145" t="s">
        <v>161</v>
      </c>
      <c r="C311" s="42">
        <v>951</v>
      </c>
      <c r="D311" s="42" t="s">
        <v>507</v>
      </c>
      <c r="E311" s="42" t="s">
        <v>380</v>
      </c>
      <c r="F311" s="42">
        <v>611</v>
      </c>
      <c r="G311" s="59">
        <v>20828.7</v>
      </c>
      <c r="H311" s="59">
        <v>20828.7</v>
      </c>
      <c r="I311" s="59">
        <v>20828.7</v>
      </c>
    </row>
    <row r="312" spans="1:13" ht="189">
      <c r="A312" s="176">
        <v>296</v>
      </c>
      <c r="B312" s="143" t="s">
        <v>397</v>
      </c>
      <c r="C312" s="42">
        <v>951</v>
      </c>
      <c r="D312" s="42" t="s">
        <v>507</v>
      </c>
      <c r="E312" s="42" t="s">
        <v>408</v>
      </c>
      <c r="F312" s="42"/>
      <c r="G312" s="59">
        <f>G313</f>
        <v>51972.6</v>
      </c>
      <c r="H312" s="59">
        <f t="shared" ref="H312:I313" si="162">H313</f>
        <v>51972.6</v>
      </c>
      <c r="I312" s="59">
        <f t="shared" si="162"/>
        <v>51972.6</v>
      </c>
      <c r="K312" s="92">
        <f>G312</f>
        <v>51972.6</v>
      </c>
      <c r="L312" s="92">
        <f t="shared" ref="L312:M312" si="163">H312</f>
        <v>51972.6</v>
      </c>
      <c r="M312" s="92">
        <f t="shared" si="163"/>
        <v>51972.6</v>
      </c>
    </row>
    <row r="313" spans="1:13" ht="47.25">
      <c r="A313" s="176">
        <v>297</v>
      </c>
      <c r="B313" s="139" t="s">
        <v>109</v>
      </c>
      <c r="C313" s="42">
        <v>951</v>
      </c>
      <c r="D313" s="42" t="s">
        <v>507</v>
      </c>
      <c r="E313" s="42" t="s">
        <v>408</v>
      </c>
      <c r="F313" s="42">
        <v>600</v>
      </c>
      <c r="G313" s="59">
        <f>G314</f>
        <v>51972.6</v>
      </c>
      <c r="H313" s="59">
        <f t="shared" si="162"/>
        <v>51972.6</v>
      </c>
      <c r="I313" s="59">
        <f t="shared" si="162"/>
        <v>51972.6</v>
      </c>
    </row>
    <row r="314" spans="1:13">
      <c r="A314" s="176">
        <v>298</v>
      </c>
      <c r="B314" s="139" t="s">
        <v>160</v>
      </c>
      <c r="C314" s="42">
        <v>951</v>
      </c>
      <c r="D314" s="42" t="s">
        <v>507</v>
      </c>
      <c r="E314" s="42" t="s">
        <v>408</v>
      </c>
      <c r="F314" s="42">
        <v>610</v>
      </c>
      <c r="G314" s="59">
        <f>G315+G316</f>
        <v>51972.6</v>
      </c>
      <c r="H314" s="59">
        <f t="shared" ref="H314:I314" si="164">H315+H316</f>
        <v>51972.6</v>
      </c>
      <c r="I314" s="59">
        <f t="shared" si="164"/>
        <v>51972.6</v>
      </c>
    </row>
    <row r="315" spans="1:13" ht="63">
      <c r="A315" s="176">
        <v>299</v>
      </c>
      <c r="B315" s="145" t="s">
        <v>161</v>
      </c>
      <c r="C315" s="42">
        <v>951</v>
      </c>
      <c r="D315" s="42" t="s">
        <v>507</v>
      </c>
      <c r="E315" s="42" t="s">
        <v>408</v>
      </c>
      <c r="F315" s="42">
        <v>611</v>
      </c>
      <c r="G315" s="59">
        <v>49822.400000000001</v>
      </c>
      <c r="H315" s="59">
        <v>49822.400000000001</v>
      </c>
      <c r="I315" s="59">
        <v>49822.400000000001</v>
      </c>
    </row>
    <row r="316" spans="1:13">
      <c r="A316" s="176">
        <v>300</v>
      </c>
      <c r="B316" s="145" t="s">
        <v>162</v>
      </c>
      <c r="C316" s="42">
        <v>951</v>
      </c>
      <c r="D316" s="42" t="s">
        <v>507</v>
      </c>
      <c r="E316" s="42" t="s">
        <v>408</v>
      </c>
      <c r="F316" s="42">
        <v>612</v>
      </c>
      <c r="G316" s="59">
        <v>2150.1999999999998</v>
      </c>
      <c r="H316" s="59">
        <v>2150.1999999999998</v>
      </c>
      <c r="I316" s="59">
        <v>2150.1999999999998</v>
      </c>
    </row>
    <row r="317" spans="1:13" ht="189">
      <c r="A317" s="176">
        <v>301</v>
      </c>
      <c r="B317" s="142" t="s">
        <v>381</v>
      </c>
      <c r="C317" s="42">
        <v>951</v>
      </c>
      <c r="D317" s="42" t="s">
        <v>507</v>
      </c>
      <c r="E317" s="42" t="s">
        <v>409</v>
      </c>
      <c r="F317" s="42"/>
      <c r="G317" s="59">
        <f>G318</f>
        <v>253.3</v>
      </c>
      <c r="H317" s="59">
        <f t="shared" ref="H317:I319" si="165">H318</f>
        <v>253.3</v>
      </c>
      <c r="I317" s="59">
        <f t="shared" si="165"/>
        <v>253.3</v>
      </c>
      <c r="K317" s="92">
        <f>G317</f>
        <v>253.3</v>
      </c>
      <c r="L317" s="92">
        <f t="shared" ref="L317:M317" si="166">H317</f>
        <v>253.3</v>
      </c>
      <c r="M317" s="92">
        <f t="shared" si="166"/>
        <v>253.3</v>
      </c>
    </row>
    <row r="318" spans="1:13" ht="47.25">
      <c r="A318" s="176">
        <v>302</v>
      </c>
      <c r="B318" s="139" t="s">
        <v>109</v>
      </c>
      <c r="C318" s="42">
        <v>951</v>
      </c>
      <c r="D318" s="42" t="s">
        <v>507</v>
      </c>
      <c r="E318" s="42" t="s">
        <v>409</v>
      </c>
      <c r="F318" s="42">
        <v>600</v>
      </c>
      <c r="G318" s="59">
        <f>G319</f>
        <v>253.3</v>
      </c>
      <c r="H318" s="59">
        <f t="shared" si="165"/>
        <v>253.3</v>
      </c>
      <c r="I318" s="59">
        <f t="shared" si="165"/>
        <v>253.3</v>
      </c>
    </row>
    <row r="319" spans="1:13">
      <c r="A319" s="176">
        <v>303</v>
      </c>
      <c r="B319" s="139" t="s">
        <v>160</v>
      </c>
      <c r="C319" s="42">
        <v>951</v>
      </c>
      <c r="D319" s="42" t="s">
        <v>507</v>
      </c>
      <c r="E319" s="42" t="s">
        <v>409</v>
      </c>
      <c r="F319" s="42">
        <v>610</v>
      </c>
      <c r="G319" s="59">
        <f>G320</f>
        <v>253.3</v>
      </c>
      <c r="H319" s="59">
        <f t="shared" si="165"/>
        <v>253.3</v>
      </c>
      <c r="I319" s="59">
        <f t="shared" si="165"/>
        <v>253.3</v>
      </c>
    </row>
    <row r="320" spans="1:13">
      <c r="A320" s="176">
        <v>304</v>
      </c>
      <c r="B320" s="145" t="s">
        <v>162</v>
      </c>
      <c r="C320" s="42">
        <v>951</v>
      </c>
      <c r="D320" s="42" t="s">
        <v>507</v>
      </c>
      <c r="E320" s="42" t="s">
        <v>409</v>
      </c>
      <c r="F320" s="42">
        <v>612</v>
      </c>
      <c r="G320" s="59">
        <v>253.3</v>
      </c>
      <c r="H320" s="59">
        <v>253.3</v>
      </c>
      <c r="I320" s="59">
        <v>253.3</v>
      </c>
    </row>
    <row r="321" spans="1:9" ht="31.5">
      <c r="A321" s="176">
        <v>305</v>
      </c>
      <c r="B321" s="102" t="s">
        <v>452</v>
      </c>
      <c r="C321" s="42">
        <v>951</v>
      </c>
      <c r="D321" s="42" t="s">
        <v>507</v>
      </c>
      <c r="E321" s="42" t="s">
        <v>453</v>
      </c>
      <c r="F321" s="42"/>
      <c r="G321" s="59">
        <f>G322</f>
        <v>840</v>
      </c>
      <c r="H321" s="59">
        <f t="shared" ref="H321:I323" si="167">H322</f>
        <v>840</v>
      </c>
      <c r="I321" s="59">
        <f t="shared" si="167"/>
        <v>840</v>
      </c>
    </row>
    <row r="322" spans="1:9" ht="47.25">
      <c r="A322" s="176">
        <v>306</v>
      </c>
      <c r="B322" s="139" t="s">
        <v>109</v>
      </c>
      <c r="C322" s="42">
        <v>951</v>
      </c>
      <c r="D322" s="42" t="s">
        <v>507</v>
      </c>
      <c r="E322" s="42" t="s">
        <v>453</v>
      </c>
      <c r="F322" s="42">
        <v>600</v>
      </c>
      <c r="G322" s="59">
        <f>G323</f>
        <v>840</v>
      </c>
      <c r="H322" s="59">
        <f t="shared" si="167"/>
        <v>840</v>
      </c>
      <c r="I322" s="59">
        <f t="shared" si="167"/>
        <v>840</v>
      </c>
    </row>
    <row r="323" spans="1:9">
      <c r="A323" s="176">
        <v>307</v>
      </c>
      <c r="B323" s="139" t="s">
        <v>160</v>
      </c>
      <c r="C323" s="42">
        <v>951</v>
      </c>
      <c r="D323" s="42" t="s">
        <v>507</v>
      </c>
      <c r="E323" s="42" t="s">
        <v>453</v>
      </c>
      <c r="F323" s="42">
        <v>610</v>
      </c>
      <c r="G323" s="59">
        <f>G324</f>
        <v>840</v>
      </c>
      <c r="H323" s="59">
        <f t="shared" si="167"/>
        <v>840</v>
      </c>
      <c r="I323" s="59">
        <f t="shared" si="167"/>
        <v>840</v>
      </c>
    </row>
    <row r="324" spans="1:9">
      <c r="A324" s="176">
        <v>308</v>
      </c>
      <c r="B324" s="145" t="s">
        <v>162</v>
      </c>
      <c r="C324" s="42">
        <v>951</v>
      </c>
      <c r="D324" s="42" t="s">
        <v>507</v>
      </c>
      <c r="E324" s="42" t="s">
        <v>453</v>
      </c>
      <c r="F324" s="42">
        <v>612</v>
      </c>
      <c r="G324" s="59">
        <v>840</v>
      </c>
      <c r="H324" s="59">
        <v>840</v>
      </c>
      <c r="I324" s="59">
        <v>840</v>
      </c>
    </row>
    <row r="325" spans="1:9" ht="47.25">
      <c r="A325" s="176">
        <v>309</v>
      </c>
      <c r="B325" s="145" t="s">
        <v>467</v>
      </c>
      <c r="C325" s="42">
        <v>951</v>
      </c>
      <c r="D325" s="42" t="s">
        <v>507</v>
      </c>
      <c r="E325" s="42" t="s">
        <v>468</v>
      </c>
      <c r="F325" s="42"/>
      <c r="G325" s="59">
        <f>G326</f>
        <v>6000</v>
      </c>
      <c r="H325" s="59">
        <f t="shared" ref="H325:I327" si="168">H326</f>
        <v>3000</v>
      </c>
      <c r="I325" s="59">
        <f t="shared" si="168"/>
        <v>3000</v>
      </c>
    </row>
    <row r="326" spans="1:9" ht="47.25">
      <c r="A326" s="176">
        <v>310</v>
      </c>
      <c r="B326" s="139" t="s">
        <v>109</v>
      </c>
      <c r="C326" s="42">
        <v>951</v>
      </c>
      <c r="D326" s="42" t="s">
        <v>507</v>
      </c>
      <c r="E326" s="42" t="s">
        <v>468</v>
      </c>
      <c r="F326" s="42">
        <v>600</v>
      </c>
      <c r="G326" s="59">
        <f>G327</f>
        <v>6000</v>
      </c>
      <c r="H326" s="59">
        <f t="shared" si="168"/>
        <v>3000</v>
      </c>
      <c r="I326" s="59">
        <f t="shared" si="168"/>
        <v>3000</v>
      </c>
    </row>
    <row r="327" spans="1:9">
      <c r="A327" s="176">
        <v>311</v>
      </c>
      <c r="B327" s="139" t="s">
        <v>160</v>
      </c>
      <c r="C327" s="42">
        <v>951</v>
      </c>
      <c r="D327" s="42" t="s">
        <v>507</v>
      </c>
      <c r="E327" s="42" t="s">
        <v>468</v>
      </c>
      <c r="F327" s="42">
        <v>610</v>
      </c>
      <c r="G327" s="59">
        <f>G328</f>
        <v>6000</v>
      </c>
      <c r="H327" s="59">
        <f t="shared" si="168"/>
        <v>3000</v>
      </c>
      <c r="I327" s="59">
        <f t="shared" si="168"/>
        <v>3000</v>
      </c>
    </row>
    <row r="328" spans="1:9">
      <c r="A328" s="176">
        <v>312</v>
      </c>
      <c r="B328" s="145" t="s">
        <v>162</v>
      </c>
      <c r="C328" s="42">
        <v>951</v>
      </c>
      <c r="D328" s="42" t="s">
        <v>507</v>
      </c>
      <c r="E328" s="42" t="s">
        <v>468</v>
      </c>
      <c r="F328" s="42">
        <v>612</v>
      </c>
      <c r="G328" s="59">
        <f>3000+3000</f>
        <v>6000</v>
      </c>
      <c r="H328" s="59">
        <v>3000</v>
      </c>
      <c r="I328" s="59">
        <v>3000</v>
      </c>
    </row>
    <row r="329" spans="1:9">
      <c r="A329" s="176">
        <v>313</v>
      </c>
      <c r="B329" s="136" t="s">
        <v>155</v>
      </c>
      <c r="C329" s="42">
        <v>951</v>
      </c>
      <c r="D329" s="42" t="s">
        <v>483</v>
      </c>
      <c r="E329" s="42"/>
      <c r="F329" s="42"/>
      <c r="G329" s="59">
        <f>G330</f>
        <v>261036.34</v>
      </c>
      <c r="H329" s="59">
        <f t="shared" ref="H329:I329" si="169">H330</f>
        <v>261036.34</v>
      </c>
      <c r="I329" s="59">
        <f t="shared" si="169"/>
        <v>261036.34</v>
      </c>
    </row>
    <row r="330" spans="1:9" ht="47.25">
      <c r="A330" s="176">
        <v>314</v>
      </c>
      <c r="B330" s="136" t="s">
        <v>124</v>
      </c>
      <c r="C330" s="42">
        <v>951</v>
      </c>
      <c r="D330" s="42" t="s">
        <v>483</v>
      </c>
      <c r="E330" s="42" t="s">
        <v>126</v>
      </c>
      <c r="F330" s="42"/>
      <c r="G330" s="59">
        <f>G331+G358</f>
        <v>261036.34</v>
      </c>
      <c r="H330" s="59">
        <f t="shared" ref="H330:I330" si="170">H331+H358</f>
        <v>261036.34</v>
      </c>
      <c r="I330" s="59">
        <f t="shared" si="170"/>
        <v>261036.34</v>
      </c>
    </row>
    <row r="331" spans="1:9">
      <c r="A331" s="176">
        <v>315</v>
      </c>
      <c r="B331" s="136" t="s">
        <v>336</v>
      </c>
      <c r="C331" s="42">
        <v>951</v>
      </c>
      <c r="D331" s="42" t="s">
        <v>483</v>
      </c>
      <c r="E331" s="42" t="s">
        <v>337</v>
      </c>
      <c r="F331" s="42"/>
      <c r="G331" s="59">
        <f>G332+G337+G341+G346+G350+G354</f>
        <v>243572.94</v>
      </c>
      <c r="H331" s="59">
        <f t="shared" ref="H331:I331" si="171">H332+H337+H341+H346+H350+H354</f>
        <v>243572.94</v>
      </c>
      <c r="I331" s="59">
        <f t="shared" si="171"/>
        <v>243572.94</v>
      </c>
    </row>
    <row r="332" spans="1:9" ht="31.5">
      <c r="A332" s="176">
        <v>316</v>
      </c>
      <c r="B332" s="139" t="s">
        <v>158</v>
      </c>
      <c r="C332" s="42">
        <v>951</v>
      </c>
      <c r="D332" s="42" t="s">
        <v>483</v>
      </c>
      <c r="E332" s="42" t="s">
        <v>382</v>
      </c>
      <c r="F332" s="42"/>
      <c r="G332" s="59">
        <f>G333</f>
        <v>83377.84</v>
      </c>
      <c r="H332" s="59">
        <f t="shared" ref="H332:I333" si="172">H333</f>
        <v>83377.84</v>
      </c>
      <c r="I332" s="59">
        <f t="shared" si="172"/>
        <v>83377.84</v>
      </c>
    </row>
    <row r="333" spans="1:9" ht="47.25">
      <c r="A333" s="176">
        <v>317</v>
      </c>
      <c r="B333" s="139" t="s">
        <v>109</v>
      </c>
      <c r="C333" s="42">
        <v>951</v>
      </c>
      <c r="D333" s="42" t="s">
        <v>483</v>
      </c>
      <c r="E333" s="42" t="s">
        <v>382</v>
      </c>
      <c r="F333" s="42">
        <v>600</v>
      </c>
      <c r="G333" s="59">
        <f>G334</f>
        <v>83377.84</v>
      </c>
      <c r="H333" s="59">
        <f t="shared" si="172"/>
        <v>83377.84</v>
      </c>
      <c r="I333" s="59">
        <f t="shared" si="172"/>
        <v>83377.84</v>
      </c>
    </row>
    <row r="334" spans="1:9">
      <c r="A334" s="176">
        <v>318</v>
      </c>
      <c r="B334" s="139" t="s">
        <v>160</v>
      </c>
      <c r="C334" s="42">
        <v>951</v>
      </c>
      <c r="D334" s="42" t="s">
        <v>483</v>
      </c>
      <c r="E334" s="42" t="s">
        <v>382</v>
      </c>
      <c r="F334" s="42">
        <v>610</v>
      </c>
      <c r="G334" s="59">
        <f>G335+G336</f>
        <v>83377.84</v>
      </c>
      <c r="H334" s="59">
        <f t="shared" ref="H334:I334" si="173">H335+H336</f>
        <v>83377.84</v>
      </c>
      <c r="I334" s="59">
        <f t="shared" si="173"/>
        <v>83377.84</v>
      </c>
    </row>
    <row r="335" spans="1:9" ht="63">
      <c r="A335" s="176">
        <v>319</v>
      </c>
      <c r="B335" s="145" t="s">
        <v>161</v>
      </c>
      <c r="C335" s="42">
        <v>951</v>
      </c>
      <c r="D335" s="42" t="s">
        <v>483</v>
      </c>
      <c r="E335" s="42" t="s">
        <v>382</v>
      </c>
      <c r="F335" s="42">
        <v>611</v>
      </c>
      <c r="G335" s="59">
        <v>81309.149999999994</v>
      </c>
      <c r="H335" s="59">
        <v>81309.149999999994</v>
      </c>
      <c r="I335" s="59">
        <v>81309.149999999994</v>
      </c>
    </row>
    <row r="336" spans="1:9">
      <c r="A336" s="176">
        <v>320</v>
      </c>
      <c r="B336" s="145" t="s">
        <v>162</v>
      </c>
      <c r="C336" s="42">
        <v>951</v>
      </c>
      <c r="D336" s="42" t="s">
        <v>483</v>
      </c>
      <c r="E336" s="42" t="s">
        <v>382</v>
      </c>
      <c r="F336" s="42">
        <v>612</v>
      </c>
      <c r="G336" s="59">
        <v>2068.69</v>
      </c>
      <c r="H336" s="59">
        <v>2068.69</v>
      </c>
      <c r="I336" s="59">
        <v>2068.69</v>
      </c>
    </row>
    <row r="337" spans="1:13" ht="189">
      <c r="A337" s="176">
        <v>321</v>
      </c>
      <c r="B337" s="143" t="s">
        <v>398</v>
      </c>
      <c r="C337" s="42">
        <v>951</v>
      </c>
      <c r="D337" s="42" t="s">
        <v>483</v>
      </c>
      <c r="E337" s="42" t="s">
        <v>383</v>
      </c>
      <c r="F337" s="42"/>
      <c r="G337" s="59">
        <f>G338</f>
        <v>28822.9</v>
      </c>
      <c r="H337" s="59">
        <f t="shared" ref="H337:I339" si="174">H338</f>
        <v>28822.9</v>
      </c>
      <c r="I337" s="59">
        <f t="shared" si="174"/>
        <v>28822.9</v>
      </c>
      <c r="K337" s="92">
        <f>G337</f>
        <v>28822.9</v>
      </c>
      <c r="L337" s="92">
        <f t="shared" ref="L337:M337" si="175">H337</f>
        <v>28822.9</v>
      </c>
      <c r="M337" s="92">
        <f t="shared" si="175"/>
        <v>28822.9</v>
      </c>
    </row>
    <row r="338" spans="1:13" ht="47.25">
      <c r="A338" s="176">
        <v>322</v>
      </c>
      <c r="B338" s="139" t="s">
        <v>109</v>
      </c>
      <c r="C338" s="42">
        <v>951</v>
      </c>
      <c r="D338" s="42" t="s">
        <v>483</v>
      </c>
      <c r="E338" s="42" t="s">
        <v>383</v>
      </c>
      <c r="F338" s="42">
        <v>600</v>
      </c>
      <c r="G338" s="59">
        <f>G339</f>
        <v>28822.9</v>
      </c>
      <c r="H338" s="59">
        <f t="shared" si="174"/>
        <v>28822.9</v>
      </c>
      <c r="I338" s="59">
        <f t="shared" si="174"/>
        <v>28822.9</v>
      </c>
    </row>
    <row r="339" spans="1:13">
      <c r="A339" s="176">
        <v>323</v>
      </c>
      <c r="B339" s="139" t="s">
        <v>160</v>
      </c>
      <c r="C339" s="42">
        <v>951</v>
      </c>
      <c r="D339" s="42" t="s">
        <v>483</v>
      </c>
      <c r="E339" s="42" t="s">
        <v>383</v>
      </c>
      <c r="F339" s="42">
        <v>610</v>
      </c>
      <c r="G339" s="59">
        <f>G340</f>
        <v>28822.9</v>
      </c>
      <c r="H339" s="59">
        <f t="shared" si="174"/>
        <v>28822.9</v>
      </c>
      <c r="I339" s="59">
        <f t="shared" si="174"/>
        <v>28822.9</v>
      </c>
    </row>
    <row r="340" spans="1:13" ht="63">
      <c r="A340" s="176">
        <v>324</v>
      </c>
      <c r="B340" s="145" t="s">
        <v>161</v>
      </c>
      <c r="C340" s="42">
        <v>951</v>
      </c>
      <c r="D340" s="42" t="s">
        <v>483</v>
      </c>
      <c r="E340" s="42" t="s">
        <v>383</v>
      </c>
      <c r="F340" s="42">
        <v>611</v>
      </c>
      <c r="G340" s="59">
        <v>28822.9</v>
      </c>
      <c r="H340" s="59">
        <v>28822.9</v>
      </c>
      <c r="I340" s="59">
        <v>28822.9</v>
      </c>
    </row>
    <row r="341" spans="1:13" ht="189">
      <c r="A341" s="176">
        <v>325</v>
      </c>
      <c r="B341" s="142" t="s">
        <v>399</v>
      </c>
      <c r="C341" s="42">
        <v>951</v>
      </c>
      <c r="D341" s="42" t="s">
        <v>483</v>
      </c>
      <c r="E341" s="42" t="s">
        <v>384</v>
      </c>
      <c r="F341" s="42"/>
      <c r="G341" s="59">
        <f>G342</f>
        <v>128367.2</v>
      </c>
      <c r="H341" s="59">
        <f t="shared" ref="H341:I342" si="176">H342</f>
        <v>128367.2</v>
      </c>
      <c r="I341" s="59">
        <f t="shared" si="176"/>
        <v>128367.2</v>
      </c>
      <c r="K341" s="92">
        <f>G341</f>
        <v>128367.2</v>
      </c>
      <c r="L341" s="92">
        <f t="shared" ref="L341:M341" si="177">H341</f>
        <v>128367.2</v>
      </c>
      <c r="M341" s="92">
        <f t="shared" si="177"/>
        <v>128367.2</v>
      </c>
    </row>
    <row r="342" spans="1:13" ht="47.25">
      <c r="A342" s="176">
        <v>326</v>
      </c>
      <c r="B342" s="139" t="s">
        <v>109</v>
      </c>
      <c r="C342" s="42">
        <v>951</v>
      </c>
      <c r="D342" s="42" t="s">
        <v>483</v>
      </c>
      <c r="E342" s="42" t="s">
        <v>384</v>
      </c>
      <c r="F342" s="42">
        <v>600</v>
      </c>
      <c r="G342" s="59">
        <f>G343</f>
        <v>128367.2</v>
      </c>
      <c r="H342" s="59">
        <f t="shared" si="176"/>
        <v>128367.2</v>
      </c>
      <c r="I342" s="59">
        <f t="shared" si="176"/>
        <v>128367.2</v>
      </c>
    </row>
    <row r="343" spans="1:13">
      <c r="A343" s="176">
        <v>327</v>
      </c>
      <c r="B343" s="139" t="s">
        <v>160</v>
      </c>
      <c r="C343" s="42">
        <v>951</v>
      </c>
      <c r="D343" s="42" t="s">
        <v>483</v>
      </c>
      <c r="E343" s="42" t="s">
        <v>384</v>
      </c>
      <c r="F343" s="42">
        <v>610</v>
      </c>
      <c r="G343" s="59">
        <f>G344+G345</f>
        <v>128367.2</v>
      </c>
      <c r="H343" s="59">
        <f t="shared" ref="H343:I343" si="178">H344+H345</f>
        <v>128367.2</v>
      </c>
      <c r="I343" s="59">
        <f t="shared" si="178"/>
        <v>128367.2</v>
      </c>
    </row>
    <row r="344" spans="1:13" ht="63">
      <c r="A344" s="176">
        <v>328</v>
      </c>
      <c r="B344" s="145" t="s">
        <v>161</v>
      </c>
      <c r="C344" s="42">
        <v>951</v>
      </c>
      <c r="D344" s="42" t="s">
        <v>483</v>
      </c>
      <c r="E344" s="42" t="s">
        <v>384</v>
      </c>
      <c r="F344" s="42">
        <v>611</v>
      </c>
      <c r="G344" s="59">
        <v>125465.7</v>
      </c>
      <c r="H344" s="59">
        <v>125465.7</v>
      </c>
      <c r="I344" s="59">
        <v>125465.7</v>
      </c>
    </row>
    <row r="345" spans="1:13">
      <c r="A345" s="176">
        <v>329</v>
      </c>
      <c r="B345" s="145" t="s">
        <v>162</v>
      </c>
      <c r="C345" s="42">
        <v>951</v>
      </c>
      <c r="D345" s="42" t="s">
        <v>483</v>
      </c>
      <c r="E345" s="42" t="s">
        <v>384</v>
      </c>
      <c r="F345" s="42">
        <v>612</v>
      </c>
      <c r="G345" s="59">
        <v>2901.5</v>
      </c>
      <c r="H345" s="59">
        <v>2901.5</v>
      </c>
      <c r="I345" s="59">
        <v>2901.5</v>
      </c>
    </row>
    <row r="346" spans="1:13" ht="31.5">
      <c r="A346" s="176">
        <v>330</v>
      </c>
      <c r="B346" s="102" t="s">
        <v>454</v>
      </c>
      <c r="C346" s="42">
        <v>951</v>
      </c>
      <c r="D346" s="42" t="s">
        <v>483</v>
      </c>
      <c r="E346" s="42" t="s">
        <v>455</v>
      </c>
      <c r="F346" s="42"/>
      <c r="G346" s="59">
        <f>G347</f>
        <v>1155</v>
      </c>
      <c r="H346" s="59">
        <f t="shared" ref="H346:I348" si="179">H347</f>
        <v>1155</v>
      </c>
      <c r="I346" s="59">
        <f t="shared" si="179"/>
        <v>1155</v>
      </c>
    </row>
    <row r="347" spans="1:13" ht="47.25">
      <c r="A347" s="176">
        <v>331</v>
      </c>
      <c r="B347" s="139" t="s">
        <v>109</v>
      </c>
      <c r="C347" s="42">
        <v>951</v>
      </c>
      <c r="D347" s="42" t="s">
        <v>483</v>
      </c>
      <c r="E347" s="42" t="s">
        <v>455</v>
      </c>
      <c r="F347" s="42">
        <v>600</v>
      </c>
      <c r="G347" s="59">
        <f>G348</f>
        <v>1155</v>
      </c>
      <c r="H347" s="59">
        <f t="shared" si="179"/>
        <v>1155</v>
      </c>
      <c r="I347" s="59">
        <f t="shared" si="179"/>
        <v>1155</v>
      </c>
    </row>
    <row r="348" spans="1:13">
      <c r="A348" s="176">
        <v>332</v>
      </c>
      <c r="B348" s="139" t="s">
        <v>160</v>
      </c>
      <c r="C348" s="42">
        <v>951</v>
      </c>
      <c r="D348" s="42" t="s">
        <v>483</v>
      </c>
      <c r="E348" s="42" t="s">
        <v>455</v>
      </c>
      <c r="F348" s="42">
        <v>610</v>
      </c>
      <c r="G348" s="59">
        <f>G349</f>
        <v>1155</v>
      </c>
      <c r="H348" s="59">
        <f t="shared" si="179"/>
        <v>1155</v>
      </c>
      <c r="I348" s="59">
        <f t="shared" si="179"/>
        <v>1155</v>
      </c>
    </row>
    <row r="349" spans="1:13">
      <c r="A349" s="176">
        <v>333</v>
      </c>
      <c r="B349" s="145" t="s">
        <v>162</v>
      </c>
      <c r="C349" s="42">
        <v>951</v>
      </c>
      <c r="D349" s="42" t="s">
        <v>483</v>
      </c>
      <c r="E349" s="42" t="s">
        <v>455</v>
      </c>
      <c r="F349" s="42">
        <v>612</v>
      </c>
      <c r="G349" s="59">
        <v>1155</v>
      </c>
      <c r="H349" s="59">
        <v>1155</v>
      </c>
      <c r="I349" s="59">
        <v>1155</v>
      </c>
    </row>
    <row r="350" spans="1:13" ht="31.5">
      <c r="A350" s="176">
        <v>334</v>
      </c>
      <c r="B350" s="103" t="s">
        <v>458</v>
      </c>
      <c r="C350" s="42">
        <v>951</v>
      </c>
      <c r="D350" s="42" t="s">
        <v>483</v>
      </c>
      <c r="E350" s="42" t="s">
        <v>459</v>
      </c>
      <c r="F350" s="42"/>
      <c r="G350" s="59">
        <f>G351</f>
        <v>350</v>
      </c>
      <c r="H350" s="59">
        <f t="shared" ref="H350:I352" si="180">H351</f>
        <v>350</v>
      </c>
      <c r="I350" s="59">
        <f t="shared" si="180"/>
        <v>350</v>
      </c>
    </row>
    <row r="351" spans="1:13" ht="47.25">
      <c r="A351" s="176">
        <v>335</v>
      </c>
      <c r="B351" s="139" t="s">
        <v>109</v>
      </c>
      <c r="C351" s="42">
        <v>951</v>
      </c>
      <c r="D351" s="42" t="s">
        <v>483</v>
      </c>
      <c r="E351" s="42" t="s">
        <v>459</v>
      </c>
      <c r="F351" s="42">
        <v>600</v>
      </c>
      <c r="G351" s="59">
        <f>G352</f>
        <v>350</v>
      </c>
      <c r="H351" s="59">
        <f t="shared" si="180"/>
        <v>350</v>
      </c>
      <c r="I351" s="59">
        <f t="shared" si="180"/>
        <v>350</v>
      </c>
    </row>
    <row r="352" spans="1:13">
      <c r="A352" s="176">
        <v>336</v>
      </c>
      <c r="B352" s="139" t="s">
        <v>160</v>
      </c>
      <c r="C352" s="42">
        <v>951</v>
      </c>
      <c r="D352" s="42" t="s">
        <v>483</v>
      </c>
      <c r="E352" s="42" t="s">
        <v>459</v>
      </c>
      <c r="F352" s="42">
        <v>610</v>
      </c>
      <c r="G352" s="59">
        <f>G353</f>
        <v>350</v>
      </c>
      <c r="H352" s="59">
        <f t="shared" si="180"/>
        <v>350</v>
      </c>
      <c r="I352" s="59">
        <f t="shared" si="180"/>
        <v>350</v>
      </c>
    </row>
    <row r="353" spans="1:9">
      <c r="A353" s="176">
        <v>337</v>
      </c>
      <c r="B353" s="145" t="s">
        <v>162</v>
      </c>
      <c r="C353" s="42">
        <v>951</v>
      </c>
      <c r="D353" s="42" t="s">
        <v>483</v>
      </c>
      <c r="E353" s="42" t="s">
        <v>459</v>
      </c>
      <c r="F353" s="42">
        <v>612</v>
      </c>
      <c r="G353" s="59">
        <v>350</v>
      </c>
      <c r="H353" s="59">
        <v>350</v>
      </c>
      <c r="I353" s="59">
        <v>350</v>
      </c>
    </row>
    <row r="354" spans="1:9" ht="94.5">
      <c r="A354" s="176">
        <v>338</v>
      </c>
      <c r="B354" s="157" t="s">
        <v>540</v>
      </c>
      <c r="C354" s="42">
        <v>951</v>
      </c>
      <c r="D354" s="42" t="s">
        <v>483</v>
      </c>
      <c r="E354" s="42" t="s">
        <v>526</v>
      </c>
      <c r="F354" s="42"/>
      <c r="G354" s="59">
        <f>G355</f>
        <v>1500</v>
      </c>
      <c r="H354" s="59">
        <f t="shared" ref="H354:I356" si="181">H355</f>
        <v>1500</v>
      </c>
      <c r="I354" s="59">
        <f t="shared" si="181"/>
        <v>1500</v>
      </c>
    </row>
    <row r="355" spans="1:9" ht="47.25">
      <c r="A355" s="176">
        <v>339</v>
      </c>
      <c r="B355" s="139" t="s">
        <v>109</v>
      </c>
      <c r="C355" s="42">
        <v>951</v>
      </c>
      <c r="D355" s="42" t="s">
        <v>483</v>
      </c>
      <c r="E355" s="42" t="s">
        <v>526</v>
      </c>
      <c r="F355" s="42">
        <v>600</v>
      </c>
      <c r="G355" s="59">
        <f>G356</f>
        <v>1500</v>
      </c>
      <c r="H355" s="59">
        <f t="shared" si="181"/>
        <v>1500</v>
      </c>
      <c r="I355" s="59">
        <f t="shared" si="181"/>
        <v>1500</v>
      </c>
    </row>
    <row r="356" spans="1:9">
      <c r="A356" s="176">
        <v>340</v>
      </c>
      <c r="B356" s="139" t="s">
        <v>160</v>
      </c>
      <c r="C356" s="42">
        <v>951</v>
      </c>
      <c r="D356" s="42" t="s">
        <v>483</v>
      </c>
      <c r="E356" s="42" t="s">
        <v>526</v>
      </c>
      <c r="F356" s="42">
        <v>610</v>
      </c>
      <c r="G356" s="59">
        <f>G357</f>
        <v>1500</v>
      </c>
      <c r="H356" s="59">
        <f t="shared" si="181"/>
        <v>1500</v>
      </c>
      <c r="I356" s="59">
        <f t="shared" si="181"/>
        <v>1500</v>
      </c>
    </row>
    <row r="357" spans="1:9">
      <c r="A357" s="176">
        <v>341</v>
      </c>
      <c r="B357" s="145" t="s">
        <v>162</v>
      </c>
      <c r="C357" s="42">
        <v>951</v>
      </c>
      <c r="D357" s="42" t="s">
        <v>483</v>
      </c>
      <c r="E357" s="42" t="s">
        <v>526</v>
      </c>
      <c r="F357" s="42">
        <v>612</v>
      </c>
      <c r="G357" s="59">
        <v>1500</v>
      </c>
      <c r="H357" s="59">
        <v>1500</v>
      </c>
      <c r="I357" s="59">
        <v>1500</v>
      </c>
    </row>
    <row r="358" spans="1:9" ht="31.5">
      <c r="A358" s="176">
        <v>342</v>
      </c>
      <c r="B358" s="136" t="s">
        <v>338</v>
      </c>
      <c r="C358" s="42">
        <v>951</v>
      </c>
      <c r="D358" s="42" t="s">
        <v>483</v>
      </c>
      <c r="E358" s="42" t="s">
        <v>339</v>
      </c>
      <c r="F358" s="42"/>
      <c r="G358" s="59">
        <f>G359+G364+G368+G372</f>
        <v>17463.399999999998</v>
      </c>
      <c r="H358" s="59">
        <f t="shared" ref="H358:I358" si="182">H359+H364+H368+H372</f>
        <v>17463.399999999998</v>
      </c>
      <c r="I358" s="59">
        <f t="shared" si="182"/>
        <v>17463.399999999998</v>
      </c>
    </row>
    <row r="359" spans="1:9" ht="31.5">
      <c r="A359" s="176">
        <v>343</v>
      </c>
      <c r="B359" s="139" t="s">
        <v>158</v>
      </c>
      <c r="C359" s="42">
        <v>951</v>
      </c>
      <c r="D359" s="42" t="s">
        <v>483</v>
      </c>
      <c r="E359" s="42" t="s">
        <v>385</v>
      </c>
      <c r="F359" s="42"/>
      <c r="G359" s="59">
        <f>G360</f>
        <v>16858.399999999998</v>
      </c>
      <c r="H359" s="59">
        <f t="shared" ref="H359:I359" si="183">H360</f>
        <v>16858.399999999998</v>
      </c>
      <c r="I359" s="59">
        <f t="shared" si="183"/>
        <v>16858.399999999998</v>
      </c>
    </row>
    <row r="360" spans="1:9" ht="47.25">
      <c r="A360" s="176">
        <v>344</v>
      </c>
      <c r="B360" s="139" t="s">
        <v>109</v>
      </c>
      <c r="C360" s="42">
        <v>951</v>
      </c>
      <c r="D360" s="42" t="s">
        <v>483</v>
      </c>
      <c r="E360" s="42" t="s">
        <v>385</v>
      </c>
      <c r="F360" s="42">
        <v>600</v>
      </c>
      <c r="G360" s="59">
        <f>G361</f>
        <v>16858.399999999998</v>
      </c>
      <c r="H360" s="59">
        <f t="shared" ref="H360:I360" si="184">H361</f>
        <v>16858.399999999998</v>
      </c>
      <c r="I360" s="59">
        <f t="shared" si="184"/>
        <v>16858.399999999998</v>
      </c>
    </row>
    <row r="361" spans="1:9">
      <c r="A361" s="176">
        <v>345</v>
      </c>
      <c r="B361" s="139" t="s">
        <v>160</v>
      </c>
      <c r="C361" s="42">
        <v>951</v>
      </c>
      <c r="D361" s="42" t="s">
        <v>483</v>
      </c>
      <c r="E361" s="42" t="s">
        <v>385</v>
      </c>
      <c r="F361" s="42">
        <v>610</v>
      </c>
      <c r="G361" s="59">
        <f>G362+G363</f>
        <v>16858.399999999998</v>
      </c>
      <c r="H361" s="59">
        <f t="shared" ref="H361:I361" si="185">H362+H363</f>
        <v>16858.399999999998</v>
      </c>
      <c r="I361" s="59">
        <f t="shared" si="185"/>
        <v>16858.399999999998</v>
      </c>
    </row>
    <row r="362" spans="1:9" ht="63">
      <c r="A362" s="176">
        <v>346</v>
      </c>
      <c r="B362" s="145" t="s">
        <v>161</v>
      </c>
      <c r="C362" s="42">
        <v>951</v>
      </c>
      <c r="D362" s="42" t="s">
        <v>483</v>
      </c>
      <c r="E362" s="42" t="s">
        <v>385</v>
      </c>
      <c r="F362" s="42">
        <v>611</v>
      </c>
      <c r="G362" s="59">
        <v>16718.599999999999</v>
      </c>
      <c r="H362" s="59">
        <v>16718.599999999999</v>
      </c>
      <c r="I362" s="59">
        <v>16718.599999999999</v>
      </c>
    </row>
    <row r="363" spans="1:9">
      <c r="A363" s="176">
        <v>347</v>
      </c>
      <c r="B363" s="145" t="s">
        <v>162</v>
      </c>
      <c r="C363" s="42">
        <v>951</v>
      </c>
      <c r="D363" s="42" t="s">
        <v>483</v>
      </c>
      <c r="E363" s="42" t="s">
        <v>385</v>
      </c>
      <c r="F363" s="42">
        <v>612</v>
      </c>
      <c r="G363" s="59">
        <v>139.80000000000001</v>
      </c>
      <c r="H363" s="59">
        <v>139.80000000000001</v>
      </c>
      <c r="I363" s="59">
        <v>139.80000000000001</v>
      </c>
    </row>
    <row r="364" spans="1:9" ht="31.5">
      <c r="A364" s="176">
        <v>348</v>
      </c>
      <c r="B364" s="102" t="s">
        <v>456</v>
      </c>
      <c r="C364" s="42">
        <v>951</v>
      </c>
      <c r="D364" s="42" t="s">
        <v>483</v>
      </c>
      <c r="E364" s="42" t="s">
        <v>457</v>
      </c>
      <c r="F364" s="42"/>
      <c r="G364" s="59">
        <f>G365</f>
        <v>105</v>
      </c>
      <c r="H364" s="59">
        <f t="shared" ref="H364:I366" si="186">H365</f>
        <v>105</v>
      </c>
      <c r="I364" s="59">
        <f t="shared" si="186"/>
        <v>105</v>
      </c>
    </row>
    <row r="365" spans="1:9" ht="47.25">
      <c r="A365" s="176">
        <v>349</v>
      </c>
      <c r="B365" s="139" t="s">
        <v>109</v>
      </c>
      <c r="C365" s="42">
        <v>951</v>
      </c>
      <c r="D365" s="42" t="s">
        <v>483</v>
      </c>
      <c r="E365" s="42" t="s">
        <v>457</v>
      </c>
      <c r="F365" s="42">
        <v>600</v>
      </c>
      <c r="G365" s="59">
        <f>G366</f>
        <v>105</v>
      </c>
      <c r="H365" s="59">
        <f t="shared" si="186"/>
        <v>105</v>
      </c>
      <c r="I365" s="59">
        <f t="shared" si="186"/>
        <v>105</v>
      </c>
    </row>
    <row r="366" spans="1:9">
      <c r="A366" s="176">
        <v>350</v>
      </c>
      <c r="B366" s="139" t="s">
        <v>160</v>
      </c>
      <c r="C366" s="42">
        <v>951</v>
      </c>
      <c r="D366" s="42" t="s">
        <v>483</v>
      </c>
      <c r="E366" s="42" t="s">
        <v>457</v>
      </c>
      <c r="F366" s="42">
        <v>610</v>
      </c>
      <c r="G366" s="59">
        <f>G367</f>
        <v>105</v>
      </c>
      <c r="H366" s="59">
        <f t="shared" si="186"/>
        <v>105</v>
      </c>
      <c r="I366" s="59">
        <f t="shared" si="186"/>
        <v>105</v>
      </c>
    </row>
    <row r="367" spans="1:9">
      <c r="A367" s="176">
        <v>351</v>
      </c>
      <c r="B367" s="145" t="s">
        <v>162</v>
      </c>
      <c r="C367" s="42">
        <v>951</v>
      </c>
      <c r="D367" s="42" t="s">
        <v>483</v>
      </c>
      <c r="E367" s="42" t="s">
        <v>457</v>
      </c>
      <c r="F367" s="42">
        <v>612</v>
      </c>
      <c r="G367" s="59">
        <v>105</v>
      </c>
      <c r="H367" s="59">
        <v>105</v>
      </c>
      <c r="I367" s="59">
        <v>105</v>
      </c>
    </row>
    <row r="368" spans="1:9" ht="31.5">
      <c r="A368" s="176">
        <v>352</v>
      </c>
      <c r="B368" s="104" t="s">
        <v>528</v>
      </c>
      <c r="C368" s="42">
        <v>951</v>
      </c>
      <c r="D368" s="42">
        <v>702</v>
      </c>
      <c r="E368" s="42" t="s">
        <v>529</v>
      </c>
      <c r="F368" s="42"/>
      <c r="G368" s="59">
        <f>G369</f>
        <v>200</v>
      </c>
      <c r="H368" s="59">
        <f t="shared" ref="H368:I370" si="187">H369</f>
        <v>200</v>
      </c>
      <c r="I368" s="59">
        <f t="shared" si="187"/>
        <v>200</v>
      </c>
    </row>
    <row r="369" spans="1:9" ht="47.25">
      <c r="A369" s="176">
        <v>353</v>
      </c>
      <c r="B369" s="139" t="s">
        <v>109</v>
      </c>
      <c r="C369" s="42">
        <v>951</v>
      </c>
      <c r="D369" s="42" t="s">
        <v>483</v>
      </c>
      <c r="E369" s="42" t="s">
        <v>529</v>
      </c>
      <c r="F369" s="42">
        <v>600</v>
      </c>
      <c r="G369" s="59">
        <f>G370</f>
        <v>200</v>
      </c>
      <c r="H369" s="59">
        <f t="shared" si="187"/>
        <v>200</v>
      </c>
      <c r="I369" s="59">
        <f t="shared" si="187"/>
        <v>200</v>
      </c>
    </row>
    <row r="370" spans="1:9">
      <c r="A370" s="176">
        <v>354</v>
      </c>
      <c r="B370" s="139" t="s">
        <v>160</v>
      </c>
      <c r="C370" s="42">
        <v>951</v>
      </c>
      <c r="D370" s="42" t="s">
        <v>483</v>
      </c>
      <c r="E370" s="42" t="s">
        <v>529</v>
      </c>
      <c r="F370" s="42">
        <v>610</v>
      </c>
      <c r="G370" s="59">
        <f>G371</f>
        <v>200</v>
      </c>
      <c r="H370" s="59">
        <f t="shared" si="187"/>
        <v>200</v>
      </c>
      <c r="I370" s="59">
        <f t="shared" si="187"/>
        <v>200</v>
      </c>
    </row>
    <row r="371" spans="1:9">
      <c r="A371" s="176">
        <v>355</v>
      </c>
      <c r="B371" s="145" t="s">
        <v>162</v>
      </c>
      <c r="C371" s="42">
        <v>951</v>
      </c>
      <c r="D371" s="42" t="s">
        <v>483</v>
      </c>
      <c r="E371" s="42" t="s">
        <v>529</v>
      </c>
      <c r="F371" s="42">
        <v>612</v>
      </c>
      <c r="G371" s="59">
        <v>200</v>
      </c>
      <c r="H371" s="59">
        <v>200</v>
      </c>
      <c r="I371" s="59">
        <v>200</v>
      </c>
    </row>
    <row r="372" spans="1:9">
      <c r="A372" s="176">
        <v>356</v>
      </c>
      <c r="B372" s="104" t="s">
        <v>530</v>
      </c>
      <c r="C372" s="42">
        <v>951</v>
      </c>
      <c r="D372" s="42" t="s">
        <v>483</v>
      </c>
      <c r="E372" s="42" t="s">
        <v>531</v>
      </c>
      <c r="F372" s="42"/>
      <c r="G372" s="59">
        <f>G373</f>
        <v>300</v>
      </c>
      <c r="H372" s="59">
        <f t="shared" ref="H372:I374" si="188">H373</f>
        <v>300</v>
      </c>
      <c r="I372" s="59">
        <f t="shared" si="188"/>
        <v>300</v>
      </c>
    </row>
    <row r="373" spans="1:9" ht="47.25">
      <c r="A373" s="176">
        <v>357</v>
      </c>
      <c r="B373" s="139" t="s">
        <v>109</v>
      </c>
      <c r="C373" s="42">
        <v>951</v>
      </c>
      <c r="D373" s="42" t="s">
        <v>483</v>
      </c>
      <c r="E373" s="42" t="s">
        <v>531</v>
      </c>
      <c r="F373" s="42">
        <v>600</v>
      </c>
      <c r="G373" s="59">
        <f>G374</f>
        <v>300</v>
      </c>
      <c r="H373" s="59">
        <f t="shared" si="188"/>
        <v>300</v>
      </c>
      <c r="I373" s="59">
        <f t="shared" si="188"/>
        <v>300</v>
      </c>
    </row>
    <row r="374" spans="1:9">
      <c r="A374" s="176">
        <v>358</v>
      </c>
      <c r="B374" s="139" t="s">
        <v>160</v>
      </c>
      <c r="C374" s="42">
        <v>951</v>
      </c>
      <c r="D374" s="42" t="s">
        <v>483</v>
      </c>
      <c r="E374" s="42" t="s">
        <v>531</v>
      </c>
      <c r="F374" s="42">
        <v>610</v>
      </c>
      <c r="G374" s="59">
        <f>G375</f>
        <v>300</v>
      </c>
      <c r="H374" s="59">
        <f t="shared" si="188"/>
        <v>300</v>
      </c>
      <c r="I374" s="59">
        <f t="shared" si="188"/>
        <v>300</v>
      </c>
    </row>
    <row r="375" spans="1:9">
      <c r="A375" s="176">
        <v>359</v>
      </c>
      <c r="B375" s="145" t="s">
        <v>162</v>
      </c>
      <c r="C375" s="42">
        <v>951</v>
      </c>
      <c r="D375" s="42" t="s">
        <v>483</v>
      </c>
      <c r="E375" s="42" t="s">
        <v>531</v>
      </c>
      <c r="F375" s="42">
        <v>612</v>
      </c>
      <c r="G375" s="59">
        <v>300</v>
      </c>
      <c r="H375" s="59">
        <v>300</v>
      </c>
      <c r="I375" s="59">
        <v>300</v>
      </c>
    </row>
    <row r="376" spans="1:9">
      <c r="A376" s="176">
        <v>360</v>
      </c>
      <c r="B376" s="139" t="s">
        <v>174</v>
      </c>
      <c r="C376" s="42">
        <v>951</v>
      </c>
      <c r="D376" s="42" t="s">
        <v>394</v>
      </c>
      <c r="E376" s="42"/>
      <c r="F376" s="42"/>
      <c r="G376" s="59">
        <f t="shared" ref="G376:G381" si="189">G377</f>
        <v>342</v>
      </c>
      <c r="H376" s="59">
        <f t="shared" ref="H376:I379" si="190">H377</f>
        <v>342</v>
      </c>
      <c r="I376" s="59">
        <f t="shared" si="190"/>
        <v>342</v>
      </c>
    </row>
    <row r="377" spans="1:9" ht="47.25">
      <c r="A377" s="176">
        <v>361</v>
      </c>
      <c r="B377" s="136" t="s">
        <v>124</v>
      </c>
      <c r="C377" s="42">
        <v>951</v>
      </c>
      <c r="D377" s="42" t="s">
        <v>394</v>
      </c>
      <c r="E377" s="42" t="s">
        <v>126</v>
      </c>
      <c r="F377" s="42"/>
      <c r="G377" s="59">
        <f t="shared" si="189"/>
        <v>342</v>
      </c>
      <c r="H377" s="59">
        <f t="shared" si="190"/>
        <v>342</v>
      </c>
      <c r="I377" s="59">
        <f t="shared" si="190"/>
        <v>342</v>
      </c>
    </row>
    <row r="378" spans="1:9" ht="31.5">
      <c r="A378" s="176">
        <v>362</v>
      </c>
      <c r="B378" s="136" t="s">
        <v>125</v>
      </c>
      <c r="C378" s="42">
        <v>951</v>
      </c>
      <c r="D378" s="42" t="s">
        <v>394</v>
      </c>
      <c r="E378" s="42" t="s">
        <v>127</v>
      </c>
      <c r="F378" s="42"/>
      <c r="G378" s="59">
        <f t="shared" si="189"/>
        <v>342</v>
      </c>
      <c r="H378" s="59">
        <f t="shared" si="190"/>
        <v>342</v>
      </c>
      <c r="I378" s="59">
        <f t="shared" si="190"/>
        <v>342</v>
      </c>
    </row>
    <row r="379" spans="1:9" ht="31.5">
      <c r="A379" s="176">
        <v>363</v>
      </c>
      <c r="B379" s="136" t="s">
        <v>393</v>
      </c>
      <c r="C379" s="42">
        <v>951</v>
      </c>
      <c r="D379" s="42" t="s">
        <v>394</v>
      </c>
      <c r="E379" s="42" t="s">
        <v>410</v>
      </c>
      <c r="F379" s="42"/>
      <c r="G379" s="59">
        <f t="shared" si="189"/>
        <v>342</v>
      </c>
      <c r="H379" s="59">
        <f t="shared" si="190"/>
        <v>342</v>
      </c>
      <c r="I379" s="59">
        <f t="shared" si="190"/>
        <v>342</v>
      </c>
    </row>
    <row r="380" spans="1:9" ht="31.5">
      <c r="A380" s="176">
        <v>364</v>
      </c>
      <c r="B380" s="139" t="s">
        <v>35</v>
      </c>
      <c r="C380" s="42">
        <v>951</v>
      </c>
      <c r="D380" s="42" t="s">
        <v>394</v>
      </c>
      <c r="E380" s="42" t="s">
        <v>395</v>
      </c>
      <c r="F380" s="42">
        <v>200</v>
      </c>
      <c r="G380" s="59">
        <f t="shared" si="189"/>
        <v>342</v>
      </c>
      <c r="H380" s="59">
        <f t="shared" ref="H380:I381" si="191">H381</f>
        <v>342</v>
      </c>
      <c r="I380" s="59">
        <f t="shared" si="191"/>
        <v>342</v>
      </c>
    </row>
    <row r="381" spans="1:9" ht="47.25">
      <c r="A381" s="176">
        <v>365</v>
      </c>
      <c r="B381" s="139" t="s">
        <v>36</v>
      </c>
      <c r="C381" s="42">
        <v>951</v>
      </c>
      <c r="D381" s="42" t="s">
        <v>394</v>
      </c>
      <c r="E381" s="42" t="s">
        <v>410</v>
      </c>
      <c r="F381" s="42">
        <v>240</v>
      </c>
      <c r="G381" s="59">
        <f t="shared" si="189"/>
        <v>342</v>
      </c>
      <c r="H381" s="59">
        <f t="shared" si="191"/>
        <v>342</v>
      </c>
      <c r="I381" s="59">
        <f t="shared" si="191"/>
        <v>342</v>
      </c>
    </row>
    <row r="382" spans="1:9" ht="47.25">
      <c r="A382" s="176">
        <v>366</v>
      </c>
      <c r="B382" s="136" t="s">
        <v>36</v>
      </c>
      <c r="C382" s="42">
        <v>951</v>
      </c>
      <c r="D382" s="42" t="s">
        <v>394</v>
      </c>
      <c r="E382" s="42" t="s">
        <v>410</v>
      </c>
      <c r="F382" s="42">
        <v>244</v>
      </c>
      <c r="G382" s="59">
        <v>342</v>
      </c>
      <c r="H382" s="59">
        <v>342</v>
      </c>
      <c r="I382" s="59">
        <v>342</v>
      </c>
    </row>
    <row r="383" spans="1:9">
      <c r="A383" s="176">
        <v>367</v>
      </c>
      <c r="B383" s="139" t="s">
        <v>123</v>
      </c>
      <c r="C383" s="42">
        <v>951</v>
      </c>
      <c r="D383" s="42" t="s">
        <v>506</v>
      </c>
      <c r="E383" s="42"/>
      <c r="F383" s="42"/>
      <c r="G383" s="59">
        <f>G384</f>
        <v>24026.249999999996</v>
      </c>
      <c r="H383" s="59">
        <f t="shared" ref="H383:I383" si="192">H384</f>
        <v>24026.25</v>
      </c>
      <c r="I383" s="59">
        <f t="shared" si="192"/>
        <v>24026.25</v>
      </c>
    </row>
    <row r="384" spans="1:9" ht="47.25">
      <c r="A384" s="176">
        <v>368</v>
      </c>
      <c r="B384" s="136" t="s">
        <v>124</v>
      </c>
      <c r="C384" s="42">
        <v>951</v>
      </c>
      <c r="D384" s="42" t="s">
        <v>506</v>
      </c>
      <c r="E384" s="42" t="s">
        <v>126</v>
      </c>
      <c r="F384" s="42"/>
      <c r="G384" s="59">
        <f>G385</f>
        <v>24026.249999999996</v>
      </c>
      <c r="H384" s="59">
        <f t="shared" ref="H384:I384" si="193">H385</f>
        <v>24026.25</v>
      </c>
      <c r="I384" s="59">
        <f t="shared" si="193"/>
        <v>24026.25</v>
      </c>
    </row>
    <row r="385" spans="1:13" ht="31.5">
      <c r="A385" s="176">
        <v>369</v>
      </c>
      <c r="B385" s="136" t="s">
        <v>125</v>
      </c>
      <c r="C385" s="42">
        <v>951</v>
      </c>
      <c r="D385" s="42" t="s">
        <v>506</v>
      </c>
      <c r="E385" s="42" t="s">
        <v>127</v>
      </c>
      <c r="F385" s="42"/>
      <c r="G385" s="59">
        <f>G386+G395+G402</f>
        <v>24026.249999999996</v>
      </c>
      <c r="H385" s="59">
        <f>H386+H395+H402</f>
        <v>24026.25</v>
      </c>
      <c r="I385" s="59">
        <f>I386+I395+I402</f>
        <v>24026.25</v>
      </c>
    </row>
    <row r="386" spans="1:13" ht="31.5">
      <c r="A386" s="176">
        <v>370</v>
      </c>
      <c r="B386" s="136" t="s">
        <v>386</v>
      </c>
      <c r="C386" s="42">
        <v>951</v>
      </c>
      <c r="D386" s="42" t="s">
        <v>506</v>
      </c>
      <c r="E386" s="42" t="s">
        <v>387</v>
      </c>
      <c r="F386" s="42"/>
      <c r="G386" s="59">
        <f>G387+G392</f>
        <v>21984.949999999997</v>
      </c>
      <c r="H386" s="59">
        <f>H387+H392</f>
        <v>21984.95</v>
      </c>
      <c r="I386" s="59">
        <f>I387+I392</f>
        <v>21984.95</v>
      </c>
    </row>
    <row r="387" spans="1:13" ht="78.75">
      <c r="A387" s="176">
        <v>371</v>
      </c>
      <c r="B387" s="139" t="s">
        <v>27</v>
      </c>
      <c r="C387" s="42">
        <v>951</v>
      </c>
      <c r="D387" s="42" t="s">
        <v>506</v>
      </c>
      <c r="E387" s="42" t="s">
        <v>387</v>
      </c>
      <c r="F387" s="42">
        <v>100</v>
      </c>
      <c r="G387" s="59">
        <f>G388</f>
        <v>18805.769999999997</v>
      </c>
      <c r="H387" s="59">
        <f t="shared" ref="H387:I387" si="194">H388</f>
        <v>18805.77</v>
      </c>
      <c r="I387" s="59">
        <f t="shared" si="194"/>
        <v>18805.77</v>
      </c>
    </row>
    <row r="388" spans="1:13" ht="31.5">
      <c r="A388" s="176">
        <v>372</v>
      </c>
      <c r="B388" s="139" t="s">
        <v>150</v>
      </c>
      <c r="C388" s="42">
        <v>951</v>
      </c>
      <c r="D388" s="42" t="s">
        <v>506</v>
      </c>
      <c r="E388" s="42" t="s">
        <v>387</v>
      </c>
      <c r="F388" s="42">
        <v>110</v>
      </c>
      <c r="G388" s="59">
        <f>G389+G390+G391</f>
        <v>18805.769999999997</v>
      </c>
      <c r="H388" s="59">
        <f t="shared" ref="H388:I388" si="195">H389+H390+H391</f>
        <v>18805.77</v>
      </c>
      <c r="I388" s="59">
        <f t="shared" si="195"/>
        <v>18805.77</v>
      </c>
    </row>
    <row r="389" spans="1:13">
      <c r="A389" s="176">
        <v>373</v>
      </c>
      <c r="B389" s="169" t="s">
        <v>555</v>
      </c>
      <c r="C389" s="42">
        <v>951</v>
      </c>
      <c r="D389" s="42" t="s">
        <v>506</v>
      </c>
      <c r="E389" s="42" t="s">
        <v>387</v>
      </c>
      <c r="F389" s="42">
        <v>111</v>
      </c>
      <c r="G389" s="59">
        <f>18143.17-4208.32</f>
        <v>13934.849999999999</v>
      </c>
      <c r="H389" s="59">
        <v>13934.85</v>
      </c>
      <c r="I389" s="59">
        <v>13934.85</v>
      </c>
    </row>
    <row r="390" spans="1:13" ht="31.5">
      <c r="A390" s="176">
        <v>374</v>
      </c>
      <c r="B390" s="46" t="s">
        <v>190</v>
      </c>
      <c r="C390" s="42">
        <v>951</v>
      </c>
      <c r="D390" s="42" t="s">
        <v>506</v>
      </c>
      <c r="E390" s="42" t="s">
        <v>387</v>
      </c>
      <c r="F390" s="42">
        <v>112</v>
      </c>
      <c r="G390" s="59">
        <v>662.6</v>
      </c>
      <c r="H390" s="59">
        <v>662.6</v>
      </c>
      <c r="I390" s="59">
        <v>662.6</v>
      </c>
    </row>
    <row r="391" spans="1:13" ht="63">
      <c r="A391" s="176">
        <v>375</v>
      </c>
      <c r="B391" s="162" t="s">
        <v>551</v>
      </c>
      <c r="C391" s="42">
        <v>951</v>
      </c>
      <c r="D391" s="42" t="s">
        <v>506</v>
      </c>
      <c r="E391" s="42" t="s">
        <v>387</v>
      </c>
      <c r="F391" s="42">
        <v>119</v>
      </c>
      <c r="G391" s="59">
        <v>4208.32</v>
      </c>
      <c r="H391" s="59">
        <v>4208.32</v>
      </c>
      <c r="I391" s="59">
        <v>4208.32</v>
      </c>
    </row>
    <row r="392" spans="1:13" ht="31.5">
      <c r="A392" s="176">
        <v>376</v>
      </c>
      <c r="B392" s="139" t="s">
        <v>35</v>
      </c>
      <c r="C392" s="42">
        <v>951</v>
      </c>
      <c r="D392" s="42" t="s">
        <v>506</v>
      </c>
      <c r="E392" s="42" t="s">
        <v>387</v>
      </c>
      <c r="F392" s="42">
        <v>200</v>
      </c>
      <c r="G392" s="59">
        <f>G393</f>
        <v>3179.18</v>
      </c>
      <c r="H392" s="59">
        <f t="shared" ref="H392:I393" si="196">H393</f>
        <v>3179.18</v>
      </c>
      <c r="I392" s="59">
        <f t="shared" si="196"/>
        <v>3179.18</v>
      </c>
    </row>
    <row r="393" spans="1:13" ht="47.25">
      <c r="A393" s="176">
        <v>377</v>
      </c>
      <c r="B393" s="139" t="s">
        <v>36</v>
      </c>
      <c r="C393" s="42">
        <v>951</v>
      </c>
      <c r="D393" s="42" t="s">
        <v>506</v>
      </c>
      <c r="E393" s="42" t="s">
        <v>387</v>
      </c>
      <c r="F393" s="42">
        <v>240</v>
      </c>
      <c r="G393" s="59">
        <f>G394</f>
        <v>3179.18</v>
      </c>
      <c r="H393" s="59">
        <f t="shared" si="196"/>
        <v>3179.18</v>
      </c>
      <c r="I393" s="59">
        <f t="shared" si="196"/>
        <v>3179.18</v>
      </c>
    </row>
    <row r="394" spans="1:13" ht="47.25">
      <c r="A394" s="176">
        <v>378</v>
      </c>
      <c r="B394" s="136" t="s">
        <v>36</v>
      </c>
      <c r="C394" s="42">
        <v>951</v>
      </c>
      <c r="D394" s="42" t="s">
        <v>506</v>
      </c>
      <c r="E394" s="42" t="s">
        <v>387</v>
      </c>
      <c r="F394" s="42">
        <v>244</v>
      </c>
      <c r="G394" s="59">
        <v>3179.18</v>
      </c>
      <c r="H394" s="59">
        <v>3179.18</v>
      </c>
      <c r="I394" s="59">
        <v>3179.18</v>
      </c>
    </row>
    <row r="395" spans="1:13" ht="126">
      <c r="A395" s="176">
        <v>379</v>
      </c>
      <c r="B395" s="142" t="s">
        <v>388</v>
      </c>
      <c r="C395" s="42">
        <v>951</v>
      </c>
      <c r="D395" s="42" t="s">
        <v>506</v>
      </c>
      <c r="E395" s="42" t="s">
        <v>389</v>
      </c>
      <c r="F395" s="42"/>
      <c r="G395" s="59">
        <f>G396+G399</f>
        <v>1691.3000000000002</v>
      </c>
      <c r="H395" s="59">
        <f t="shared" ref="H395:I395" si="197">H396+H399</f>
        <v>1691.3000000000002</v>
      </c>
      <c r="I395" s="59">
        <f t="shared" si="197"/>
        <v>1691.3000000000002</v>
      </c>
      <c r="K395" s="92">
        <f>G395</f>
        <v>1691.3000000000002</v>
      </c>
      <c r="L395" s="92">
        <f t="shared" ref="L395:M395" si="198">H395</f>
        <v>1691.3000000000002</v>
      </c>
      <c r="M395" s="92">
        <f t="shared" si="198"/>
        <v>1691.3000000000002</v>
      </c>
    </row>
    <row r="396" spans="1:13" ht="31.5">
      <c r="A396" s="176">
        <v>380</v>
      </c>
      <c r="B396" s="139" t="s">
        <v>231</v>
      </c>
      <c r="C396" s="42">
        <v>951</v>
      </c>
      <c r="D396" s="42" t="s">
        <v>506</v>
      </c>
      <c r="E396" s="42" t="s">
        <v>389</v>
      </c>
      <c r="F396" s="42">
        <v>300</v>
      </c>
      <c r="G396" s="59">
        <f>G397</f>
        <v>1674.39</v>
      </c>
      <c r="H396" s="59">
        <f t="shared" ref="H396:I397" si="199">H397</f>
        <v>1674.39</v>
      </c>
      <c r="I396" s="59">
        <f t="shared" si="199"/>
        <v>1674.39</v>
      </c>
    </row>
    <row r="397" spans="1:13" ht="31.5">
      <c r="A397" s="176">
        <v>381</v>
      </c>
      <c r="B397" s="139" t="s">
        <v>258</v>
      </c>
      <c r="C397" s="42">
        <v>951</v>
      </c>
      <c r="D397" s="42" t="s">
        <v>506</v>
      </c>
      <c r="E397" s="42" t="s">
        <v>389</v>
      </c>
      <c r="F397" s="42">
        <v>320</v>
      </c>
      <c r="G397" s="59">
        <f>G398</f>
        <v>1674.39</v>
      </c>
      <c r="H397" s="59">
        <f t="shared" si="199"/>
        <v>1674.39</v>
      </c>
      <c r="I397" s="59">
        <f t="shared" si="199"/>
        <v>1674.39</v>
      </c>
    </row>
    <row r="398" spans="1:13" ht="47.25">
      <c r="A398" s="176">
        <v>382</v>
      </c>
      <c r="B398" s="136" t="s">
        <v>256</v>
      </c>
      <c r="C398" s="42">
        <v>951</v>
      </c>
      <c r="D398" s="42" t="s">
        <v>506</v>
      </c>
      <c r="E398" s="42" t="s">
        <v>389</v>
      </c>
      <c r="F398" s="42">
        <v>321</v>
      </c>
      <c r="G398" s="59">
        <v>1674.39</v>
      </c>
      <c r="H398" s="59">
        <v>1674.39</v>
      </c>
      <c r="I398" s="59">
        <v>1674.39</v>
      </c>
    </row>
    <row r="399" spans="1:13" ht="31.5">
      <c r="A399" s="176">
        <v>383</v>
      </c>
      <c r="B399" s="139" t="s">
        <v>35</v>
      </c>
      <c r="C399" s="42">
        <v>951</v>
      </c>
      <c r="D399" s="42" t="s">
        <v>506</v>
      </c>
      <c r="E399" s="42" t="s">
        <v>389</v>
      </c>
      <c r="F399" s="42">
        <v>200</v>
      </c>
      <c r="G399" s="59">
        <f>G400</f>
        <v>16.91</v>
      </c>
      <c r="H399" s="59">
        <f t="shared" ref="H399:I400" si="200">H400</f>
        <v>16.91</v>
      </c>
      <c r="I399" s="59">
        <f t="shared" si="200"/>
        <v>16.91</v>
      </c>
    </row>
    <row r="400" spans="1:13" ht="47.25">
      <c r="A400" s="176">
        <v>384</v>
      </c>
      <c r="B400" s="139" t="s">
        <v>36</v>
      </c>
      <c r="C400" s="42">
        <v>951</v>
      </c>
      <c r="D400" s="42" t="s">
        <v>506</v>
      </c>
      <c r="E400" s="42" t="s">
        <v>389</v>
      </c>
      <c r="F400" s="42">
        <v>240</v>
      </c>
      <c r="G400" s="59">
        <f>G401</f>
        <v>16.91</v>
      </c>
      <c r="H400" s="59">
        <f t="shared" si="200"/>
        <v>16.91</v>
      </c>
      <c r="I400" s="59">
        <f t="shared" si="200"/>
        <v>16.91</v>
      </c>
    </row>
    <row r="401" spans="1:13" ht="47.25">
      <c r="A401" s="176">
        <v>385</v>
      </c>
      <c r="B401" s="136" t="s">
        <v>36</v>
      </c>
      <c r="C401" s="42">
        <v>951</v>
      </c>
      <c r="D401" s="42" t="s">
        <v>506</v>
      </c>
      <c r="E401" s="42" t="s">
        <v>389</v>
      </c>
      <c r="F401" s="42">
        <v>244</v>
      </c>
      <c r="G401" s="59">
        <f>16.91</f>
        <v>16.91</v>
      </c>
      <c r="H401" s="59">
        <v>16.91</v>
      </c>
      <c r="I401" s="59">
        <v>16.91</v>
      </c>
    </row>
    <row r="402" spans="1:13" ht="31.5">
      <c r="A402" s="176">
        <v>386</v>
      </c>
      <c r="B402" s="104" t="s">
        <v>465</v>
      </c>
      <c r="C402" s="42">
        <v>951</v>
      </c>
      <c r="D402" s="42" t="s">
        <v>506</v>
      </c>
      <c r="E402" s="42" t="s">
        <v>466</v>
      </c>
      <c r="F402" s="42"/>
      <c r="G402" s="59">
        <f>G403</f>
        <v>350</v>
      </c>
      <c r="H402" s="59">
        <f t="shared" ref="H402:I404" si="201">H403</f>
        <v>350</v>
      </c>
      <c r="I402" s="59">
        <f t="shared" si="201"/>
        <v>350</v>
      </c>
    </row>
    <row r="403" spans="1:13" ht="31.5">
      <c r="A403" s="176">
        <v>387</v>
      </c>
      <c r="B403" s="139" t="s">
        <v>35</v>
      </c>
      <c r="C403" s="42">
        <v>951</v>
      </c>
      <c r="D403" s="42" t="s">
        <v>506</v>
      </c>
      <c r="E403" s="42" t="s">
        <v>466</v>
      </c>
      <c r="F403" s="42">
        <v>200</v>
      </c>
      <c r="G403" s="59">
        <f>G404</f>
        <v>350</v>
      </c>
      <c r="H403" s="59">
        <f t="shared" si="201"/>
        <v>350</v>
      </c>
      <c r="I403" s="59">
        <f t="shared" si="201"/>
        <v>350</v>
      </c>
    </row>
    <row r="404" spans="1:13" ht="47.25">
      <c r="A404" s="176">
        <v>388</v>
      </c>
      <c r="B404" s="139" t="s">
        <v>36</v>
      </c>
      <c r="C404" s="42">
        <v>951</v>
      </c>
      <c r="D404" s="42" t="s">
        <v>506</v>
      </c>
      <c r="E404" s="42" t="s">
        <v>466</v>
      </c>
      <c r="F404" s="42">
        <v>240</v>
      </c>
      <c r="G404" s="59">
        <f>G405</f>
        <v>350</v>
      </c>
      <c r="H404" s="59">
        <f t="shared" si="201"/>
        <v>350</v>
      </c>
      <c r="I404" s="59">
        <f t="shared" si="201"/>
        <v>350</v>
      </c>
    </row>
    <row r="405" spans="1:13" ht="47.25">
      <c r="A405" s="176">
        <v>389</v>
      </c>
      <c r="B405" s="136" t="s">
        <v>36</v>
      </c>
      <c r="C405" s="42">
        <v>951</v>
      </c>
      <c r="D405" s="42" t="s">
        <v>506</v>
      </c>
      <c r="E405" s="42" t="s">
        <v>466</v>
      </c>
      <c r="F405" s="42">
        <v>244</v>
      </c>
      <c r="G405" s="59">
        <v>350</v>
      </c>
      <c r="H405" s="59">
        <v>350</v>
      </c>
      <c r="I405" s="59">
        <v>350</v>
      </c>
    </row>
    <row r="406" spans="1:13">
      <c r="A406" s="176">
        <v>390</v>
      </c>
      <c r="B406" s="136" t="s">
        <v>134</v>
      </c>
      <c r="C406" s="43" t="s">
        <v>390</v>
      </c>
      <c r="D406" s="43" t="s">
        <v>135</v>
      </c>
      <c r="E406" s="43"/>
      <c r="F406" s="42"/>
      <c r="G406" s="59">
        <f t="shared" ref="G406:G412" si="202">G407</f>
        <v>9329.1</v>
      </c>
      <c r="H406" s="59">
        <f t="shared" ref="H406:I409" si="203">H407</f>
        <v>9329.1</v>
      </c>
      <c r="I406" s="59">
        <f t="shared" si="203"/>
        <v>9329.1</v>
      </c>
    </row>
    <row r="407" spans="1:13">
      <c r="A407" s="176">
        <v>391</v>
      </c>
      <c r="B407" s="136" t="s">
        <v>240</v>
      </c>
      <c r="C407" s="43" t="s">
        <v>390</v>
      </c>
      <c r="D407" s="43" t="s">
        <v>241</v>
      </c>
      <c r="E407" s="43"/>
      <c r="F407" s="42"/>
      <c r="G407" s="59">
        <f t="shared" si="202"/>
        <v>9329.1</v>
      </c>
      <c r="H407" s="59">
        <f t="shared" si="203"/>
        <v>9329.1</v>
      </c>
      <c r="I407" s="59">
        <f t="shared" si="203"/>
        <v>9329.1</v>
      </c>
    </row>
    <row r="408" spans="1:13" ht="47.25">
      <c r="A408" s="176">
        <v>392</v>
      </c>
      <c r="B408" s="136" t="s">
        <v>124</v>
      </c>
      <c r="C408" s="43" t="s">
        <v>390</v>
      </c>
      <c r="D408" s="43" t="s">
        <v>241</v>
      </c>
      <c r="E408" s="43" t="s">
        <v>126</v>
      </c>
      <c r="F408" s="42"/>
      <c r="G408" s="59">
        <f t="shared" si="202"/>
        <v>9329.1</v>
      </c>
      <c r="H408" s="59">
        <f t="shared" si="203"/>
        <v>9329.1</v>
      </c>
      <c r="I408" s="59">
        <f t="shared" si="203"/>
        <v>9329.1</v>
      </c>
    </row>
    <row r="409" spans="1:13" ht="31.5">
      <c r="A409" s="176">
        <v>393</v>
      </c>
      <c r="B409" s="136" t="s">
        <v>336</v>
      </c>
      <c r="C409" s="43">
        <v>951</v>
      </c>
      <c r="D409" s="43" t="s">
        <v>241</v>
      </c>
      <c r="E409" s="43" t="s">
        <v>337</v>
      </c>
      <c r="F409" s="42"/>
      <c r="G409" s="59">
        <f t="shared" si="202"/>
        <v>9329.1</v>
      </c>
      <c r="H409" s="59">
        <f t="shared" si="203"/>
        <v>9329.1</v>
      </c>
      <c r="I409" s="59">
        <f t="shared" si="203"/>
        <v>9329.1</v>
      </c>
    </row>
    <row r="410" spans="1:13" ht="141.75">
      <c r="A410" s="176">
        <v>394</v>
      </c>
      <c r="B410" s="143" t="s">
        <v>391</v>
      </c>
      <c r="C410" s="43">
        <v>951</v>
      </c>
      <c r="D410" s="43" t="s">
        <v>241</v>
      </c>
      <c r="E410" s="43" t="s">
        <v>392</v>
      </c>
      <c r="F410" s="42"/>
      <c r="G410" s="59">
        <f t="shared" si="202"/>
        <v>9329.1</v>
      </c>
      <c r="H410" s="59">
        <f t="shared" ref="H410:I410" si="204">H411</f>
        <v>9329.1</v>
      </c>
      <c r="I410" s="59">
        <f t="shared" si="204"/>
        <v>9329.1</v>
      </c>
      <c r="K410" s="92">
        <f>G410</f>
        <v>9329.1</v>
      </c>
      <c r="L410" s="92">
        <f t="shared" ref="L410:M410" si="205">H410</f>
        <v>9329.1</v>
      </c>
      <c r="M410" s="92">
        <f t="shared" si="205"/>
        <v>9329.1</v>
      </c>
    </row>
    <row r="411" spans="1:13" ht="47.25">
      <c r="A411" s="176">
        <v>395</v>
      </c>
      <c r="B411" s="139" t="s">
        <v>109</v>
      </c>
      <c r="C411" s="43">
        <v>951</v>
      </c>
      <c r="D411" s="43" t="s">
        <v>241</v>
      </c>
      <c r="E411" s="43" t="s">
        <v>392</v>
      </c>
      <c r="F411" s="42">
        <v>600</v>
      </c>
      <c r="G411" s="59">
        <f t="shared" si="202"/>
        <v>9329.1</v>
      </c>
      <c r="H411" s="59">
        <f t="shared" ref="H411:I412" si="206">H412</f>
        <v>9329.1</v>
      </c>
      <c r="I411" s="59">
        <f t="shared" si="206"/>
        <v>9329.1</v>
      </c>
    </row>
    <row r="412" spans="1:13" ht="31.5">
      <c r="A412" s="176">
        <v>396</v>
      </c>
      <c r="B412" s="139" t="s">
        <v>160</v>
      </c>
      <c r="C412" s="43">
        <v>951</v>
      </c>
      <c r="D412" s="43" t="s">
        <v>241</v>
      </c>
      <c r="E412" s="43" t="s">
        <v>392</v>
      </c>
      <c r="F412" s="42">
        <v>610</v>
      </c>
      <c r="G412" s="59">
        <f t="shared" si="202"/>
        <v>9329.1</v>
      </c>
      <c r="H412" s="59">
        <f t="shared" si="206"/>
        <v>9329.1</v>
      </c>
      <c r="I412" s="59">
        <f t="shared" si="206"/>
        <v>9329.1</v>
      </c>
    </row>
    <row r="413" spans="1:13" ht="31.5">
      <c r="A413" s="176">
        <v>397</v>
      </c>
      <c r="B413" s="145" t="s">
        <v>162</v>
      </c>
      <c r="C413" s="43">
        <v>951</v>
      </c>
      <c r="D413" s="43" t="s">
        <v>241</v>
      </c>
      <c r="E413" s="43" t="s">
        <v>392</v>
      </c>
      <c r="F413" s="42">
        <v>612</v>
      </c>
      <c r="G413" s="59">
        <v>9329.1</v>
      </c>
      <c r="H413" s="59">
        <v>9329.1</v>
      </c>
      <c r="I413" s="59">
        <v>9329.1</v>
      </c>
    </row>
    <row r="414" spans="1:13" ht="31.5">
      <c r="A414" s="176">
        <v>398</v>
      </c>
      <c r="B414" s="84" t="s">
        <v>154</v>
      </c>
      <c r="C414" s="82">
        <v>952</v>
      </c>
      <c r="D414" s="82" t="s">
        <v>505</v>
      </c>
      <c r="E414" s="82"/>
      <c r="F414" s="82"/>
      <c r="G414" s="83">
        <f>G415+G465</f>
        <v>87735.52</v>
      </c>
      <c r="H414" s="83">
        <f>H415+H465</f>
        <v>80563.819999999992</v>
      </c>
      <c r="I414" s="83">
        <f>I415+I465</f>
        <v>80452.12</v>
      </c>
    </row>
    <row r="415" spans="1:13">
      <c r="A415" s="176">
        <v>399</v>
      </c>
      <c r="B415" s="136" t="s">
        <v>122</v>
      </c>
      <c r="C415" s="138">
        <v>952</v>
      </c>
      <c r="D415" s="138" t="s">
        <v>483</v>
      </c>
      <c r="E415" s="138"/>
      <c r="F415" s="138"/>
      <c r="G415" s="146">
        <f>G416+G424</f>
        <v>28886.94</v>
      </c>
      <c r="H415" s="146">
        <f t="shared" ref="H415:I415" si="207">H416+H424</f>
        <v>27686.94</v>
      </c>
      <c r="I415" s="146">
        <f t="shared" si="207"/>
        <v>27686.94</v>
      </c>
    </row>
    <row r="416" spans="1:13">
      <c r="A416" s="176">
        <v>400</v>
      </c>
      <c r="B416" s="136" t="s">
        <v>155</v>
      </c>
      <c r="C416" s="138">
        <v>952</v>
      </c>
      <c r="D416" s="138" t="s">
        <v>483</v>
      </c>
      <c r="E416" s="138"/>
      <c r="F416" s="138"/>
      <c r="G416" s="146">
        <f t="shared" ref="G416:G420" si="208">G417</f>
        <v>22530.12</v>
      </c>
      <c r="H416" s="146">
        <f t="shared" ref="H416:I419" si="209">H417</f>
        <v>22530.12</v>
      </c>
      <c r="I416" s="146">
        <f t="shared" si="209"/>
        <v>22530.12</v>
      </c>
    </row>
    <row r="417" spans="1:9" ht="31.5">
      <c r="A417" s="176">
        <v>401</v>
      </c>
      <c r="B417" s="136" t="s">
        <v>434</v>
      </c>
      <c r="C417" s="138">
        <v>952</v>
      </c>
      <c r="D417" s="138" t="s">
        <v>483</v>
      </c>
      <c r="E417" s="138" t="s">
        <v>146</v>
      </c>
      <c r="F417" s="138"/>
      <c r="G417" s="146">
        <f t="shared" si="208"/>
        <v>22530.12</v>
      </c>
      <c r="H417" s="146">
        <f t="shared" si="209"/>
        <v>22530.12</v>
      </c>
      <c r="I417" s="146">
        <f t="shared" si="209"/>
        <v>22530.12</v>
      </c>
    </row>
    <row r="418" spans="1:9" ht="47.25">
      <c r="A418" s="176">
        <v>402</v>
      </c>
      <c r="B418" s="136" t="s">
        <v>156</v>
      </c>
      <c r="C418" s="138">
        <v>952</v>
      </c>
      <c r="D418" s="138" t="s">
        <v>483</v>
      </c>
      <c r="E418" s="138" t="s">
        <v>157</v>
      </c>
      <c r="F418" s="138"/>
      <c r="G418" s="146">
        <f t="shared" si="208"/>
        <v>22530.12</v>
      </c>
      <c r="H418" s="146">
        <f t="shared" si="209"/>
        <v>22530.12</v>
      </c>
      <c r="I418" s="146">
        <f t="shared" si="209"/>
        <v>22530.12</v>
      </c>
    </row>
    <row r="419" spans="1:9" ht="31.5">
      <c r="A419" s="176">
        <v>403</v>
      </c>
      <c r="B419" s="136" t="s">
        <v>158</v>
      </c>
      <c r="C419" s="138">
        <v>952</v>
      </c>
      <c r="D419" s="138" t="s">
        <v>483</v>
      </c>
      <c r="E419" s="138" t="s">
        <v>159</v>
      </c>
      <c r="F419" s="138"/>
      <c r="G419" s="146">
        <f t="shared" si="208"/>
        <v>22530.12</v>
      </c>
      <c r="H419" s="146">
        <f t="shared" si="209"/>
        <v>22530.12</v>
      </c>
      <c r="I419" s="146">
        <f t="shared" si="209"/>
        <v>22530.12</v>
      </c>
    </row>
    <row r="420" spans="1:9" ht="47.25">
      <c r="A420" s="176">
        <v>404</v>
      </c>
      <c r="B420" s="139" t="s">
        <v>109</v>
      </c>
      <c r="C420" s="138">
        <v>952</v>
      </c>
      <c r="D420" s="138" t="s">
        <v>483</v>
      </c>
      <c r="E420" s="138" t="s">
        <v>159</v>
      </c>
      <c r="F420" s="138">
        <v>600</v>
      </c>
      <c r="G420" s="146">
        <f t="shared" si="208"/>
        <v>22530.12</v>
      </c>
      <c r="H420" s="146">
        <f t="shared" ref="H420:I420" si="210">H421</f>
        <v>22530.12</v>
      </c>
      <c r="I420" s="146">
        <f t="shared" si="210"/>
        <v>22530.12</v>
      </c>
    </row>
    <row r="421" spans="1:9">
      <c r="A421" s="176">
        <v>405</v>
      </c>
      <c r="B421" s="139" t="s">
        <v>160</v>
      </c>
      <c r="C421" s="138">
        <v>952</v>
      </c>
      <c r="D421" s="138" t="s">
        <v>483</v>
      </c>
      <c r="E421" s="138" t="s">
        <v>159</v>
      </c>
      <c r="F421" s="138">
        <v>610</v>
      </c>
      <c r="G421" s="146">
        <f>G422+G423</f>
        <v>22530.12</v>
      </c>
      <c r="H421" s="146">
        <f t="shared" ref="H421:I421" si="211">H422+H423</f>
        <v>22530.12</v>
      </c>
      <c r="I421" s="146">
        <f t="shared" si="211"/>
        <v>22530.12</v>
      </c>
    </row>
    <row r="422" spans="1:9" ht="63">
      <c r="A422" s="176">
        <v>406</v>
      </c>
      <c r="B422" s="145" t="s">
        <v>161</v>
      </c>
      <c r="C422" s="138">
        <v>952</v>
      </c>
      <c r="D422" s="138" t="s">
        <v>483</v>
      </c>
      <c r="E422" s="138" t="s">
        <v>159</v>
      </c>
      <c r="F422" s="138">
        <v>611</v>
      </c>
      <c r="G422" s="146">
        <v>22404.94</v>
      </c>
      <c r="H422" s="146">
        <v>22404.94</v>
      </c>
      <c r="I422" s="146">
        <v>22404.94</v>
      </c>
    </row>
    <row r="423" spans="1:9">
      <c r="A423" s="176">
        <v>407</v>
      </c>
      <c r="B423" s="145" t="s">
        <v>162</v>
      </c>
      <c r="C423" s="138">
        <v>952</v>
      </c>
      <c r="D423" s="138" t="s">
        <v>394</v>
      </c>
      <c r="E423" s="138" t="s">
        <v>159</v>
      </c>
      <c r="F423" s="138">
        <v>612</v>
      </c>
      <c r="G423" s="146">
        <v>125.18</v>
      </c>
      <c r="H423" s="146">
        <v>125.18</v>
      </c>
      <c r="I423" s="146">
        <v>125.18</v>
      </c>
    </row>
    <row r="424" spans="1:9">
      <c r="A424" s="176">
        <v>408</v>
      </c>
      <c r="B424" s="139" t="s">
        <v>174</v>
      </c>
      <c r="C424" s="138">
        <v>952</v>
      </c>
      <c r="D424" s="138" t="s">
        <v>394</v>
      </c>
      <c r="E424" s="138"/>
      <c r="F424" s="138"/>
      <c r="G424" s="146">
        <f>G425</f>
        <v>6356.8200000000006</v>
      </c>
      <c r="H424" s="146">
        <f t="shared" ref="H424:I432" si="212">H425</f>
        <v>5156.8200000000006</v>
      </c>
      <c r="I424" s="146">
        <f t="shared" si="212"/>
        <v>5156.8200000000006</v>
      </c>
    </row>
    <row r="425" spans="1:9" ht="31.5">
      <c r="A425" s="176">
        <v>409</v>
      </c>
      <c r="B425" s="136" t="s">
        <v>176</v>
      </c>
      <c r="C425" s="138">
        <v>952</v>
      </c>
      <c r="D425" s="138" t="s">
        <v>394</v>
      </c>
      <c r="E425" s="138" t="s">
        <v>178</v>
      </c>
      <c r="F425" s="138"/>
      <c r="G425" s="146">
        <f>G431+G426</f>
        <v>6356.8200000000006</v>
      </c>
      <c r="H425" s="146">
        <f t="shared" ref="H425:I425" si="213">H431+H426</f>
        <v>5156.8200000000006</v>
      </c>
      <c r="I425" s="146">
        <f t="shared" si="213"/>
        <v>5156.8200000000006</v>
      </c>
    </row>
    <row r="426" spans="1:9" ht="63">
      <c r="A426" s="176">
        <v>410</v>
      </c>
      <c r="B426" s="136" t="s">
        <v>340</v>
      </c>
      <c r="C426" s="138">
        <v>952</v>
      </c>
      <c r="D426" s="138" t="s">
        <v>394</v>
      </c>
      <c r="E426" s="138" t="s">
        <v>423</v>
      </c>
      <c r="F426" s="138"/>
      <c r="G426" s="146">
        <f>G427</f>
        <v>143.6</v>
      </c>
      <c r="H426" s="146">
        <f t="shared" ref="H426:I426" si="214">H427</f>
        <v>143.6</v>
      </c>
      <c r="I426" s="146">
        <f t="shared" si="214"/>
        <v>143.6</v>
      </c>
    </row>
    <row r="427" spans="1:9" ht="31.5">
      <c r="A427" s="176">
        <v>411</v>
      </c>
      <c r="B427" s="155" t="s">
        <v>541</v>
      </c>
      <c r="C427" s="138">
        <v>952</v>
      </c>
      <c r="D427" s="138" t="s">
        <v>394</v>
      </c>
      <c r="E427" s="138" t="s">
        <v>424</v>
      </c>
      <c r="F427" s="138"/>
      <c r="G427" s="146">
        <f>G428</f>
        <v>143.6</v>
      </c>
      <c r="H427" s="146">
        <f t="shared" ref="H427:I427" si="215">H428</f>
        <v>143.6</v>
      </c>
      <c r="I427" s="146">
        <f t="shared" si="215"/>
        <v>143.6</v>
      </c>
    </row>
    <row r="428" spans="1:9" ht="47.25">
      <c r="A428" s="176">
        <v>412</v>
      </c>
      <c r="B428" s="139" t="s">
        <v>109</v>
      </c>
      <c r="C428" s="138">
        <v>952</v>
      </c>
      <c r="D428" s="138" t="s">
        <v>394</v>
      </c>
      <c r="E428" s="138" t="s">
        <v>424</v>
      </c>
      <c r="F428" s="138">
        <v>600</v>
      </c>
      <c r="G428" s="146">
        <f>G429</f>
        <v>143.6</v>
      </c>
      <c r="H428" s="146">
        <f t="shared" ref="H428:I429" si="216">H429</f>
        <v>143.6</v>
      </c>
      <c r="I428" s="146">
        <f t="shared" si="216"/>
        <v>143.6</v>
      </c>
    </row>
    <row r="429" spans="1:9">
      <c r="A429" s="176">
        <v>413</v>
      </c>
      <c r="B429" s="139" t="s">
        <v>160</v>
      </c>
      <c r="C429" s="138">
        <v>952</v>
      </c>
      <c r="D429" s="138" t="s">
        <v>394</v>
      </c>
      <c r="E429" s="138" t="s">
        <v>424</v>
      </c>
      <c r="F429" s="138">
        <v>610</v>
      </c>
      <c r="G429" s="146">
        <f>G430</f>
        <v>143.6</v>
      </c>
      <c r="H429" s="146">
        <f t="shared" si="216"/>
        <v>143.6</v>
      </c>
      <c r="I429" s="146">
        <f t="shared" si="216"/>
        <v>143.6</v>
      </c>
    </row>
    <row r="430" spans="1:9">
      <c r="A430" s="176">
        <v>414</v>
      </c>
      <c r="B430" s="145" t="s">
        <v>162</v>
      </c>
      <c r="C430" s="138">
        <v>952</v>
      </c>
      <c r="D430" s="138" t="s">
        <v>394</v>
      </c>
      <c r="E430" s="138" t="s">
        <v>424</v>
      </c>
      <c r="F430" s="138">
        <v>612</v>
      </c>
      <c r="G430" s="146">
        <v>143.6</v>
      </c>
      <c r="H430" s="146">
        <v>143.6</v>
      </c>
      <c r="I430" s="146">
        <v>143.6</v>
      </c>
    </row>
    <row r="431" spans="1:9" ht="63">
      <c r="A431" s="176">
        <v>415</v>
      </c>
      <c r="B431" s="136" t="s">
        <v>177</v>
      </c>
      <c r="C431" s="138">
        <v>952</v>
      </c>
      <c r="D431" s="138" t="s">
        <v>394</v>
      </c>
      <c r="E431" s="138" t="s">
        <v>179</v>
      </c>
      <c r="F431" s="138"/>
      <c r="G431" s="146">
        <f>G432+G437+G441+G445+G449+G453+G457+G461</f>
        <v>6213.22</v>
      </c>
      <c r="H431" s="146">
        <f t="shared" ref="H431:I431" si="217">H432+H437+H441+H445+H449+H453+H457+H461</f>
        <v>5013.22</v>
      </c>
      <c r="I431" s="146">
        <f t="shared" si="217"/>
        <v>5013.22</v>
      </c>
    </row>
    <row r="432" spans="1:9" ht="31.5">
      <c r="A432" s="176">
        <v>416</v>
      </c>
      <c r="B432" s="136" t="s">
        <v>175</v>
      </c>
      <c r="C432" s="138">
        <v>952</v>
      </c>
      <c r="D432" s="138" t="s">
        <v>394</v>
      </c>
      <c r="E432" s="138" t="s">
        <v>180</v>
      </c>
      <c r="F432" s="138"/>
      <c r="G432" s="146">
        <f>G433</f>
        <v>4414.97</v>
      </c>
      <c r="H432" s="146">
        <f t="shared" si="212"/>
        <v>4414.97</v>
      </c>
      <c r="I432" s="146">
        <f t="shared" si="212"/>
        <v>4414.97</v>
      </c>
    </row>
    <row r="433" spans="1:13" ht="47.25">
      <c r="A433" s="176">
        <v>417</v>
      </c>
      <c r="B433" s="139" t="s">
        <v>109</v>
      </c>
      <c r="C433" s="138">
        <v>952</v>
      </c>
      <c r="D433" s="138" t="s">
        <v>394</v>
      </c>
      <c r="E433" s="138" t="s">
        <v>180</v>
      </c>
      <c r="F433" s="138">
        <v>600</v>
      </c>
      <c r="G433" s="146">
        <f>G434</f>
        <v>4414.97</v>
      </c>
      <c r="H433" s="146">
        <f t="shared" ref="H433:I433" si="218">H434</f>
        <v>4414.97</v>
      </c>
      <c r="I433" s="146">
        <f t="shared" si="218"/>
        <v>4414.97</v>
      </c>
    </row>
    <row r="434" spans="1:13">
      <c r="A434" s="176">
        <v>418</v>
      </c>
      <c r="B434" s="139" t="s">
        <v>160</v>
      </c>
      <c r="C434" s="138">
        <v>952</v>
      </c>
      <c r="D434" s="138" t="s">
        <v>394</v>
      </c>
      <c r="E434" s="138" t="s">
        <v>180</v>
      </c>
      <c r="F434" s="138">
        <v>610</v>
      </c>
      <c r="G434" s="146">
        <f>G435+G436</f>
        <v>4414.97</v>
      </c>
      <c r="H434" s="146">
        <f t="shared" ref="H434:I434" si="219">H435+H436</f>
        <v>4414.97</v>
      </c>
      <c r="I434" s="146">
        <f t="shared" si="219"/>
        <v>4414.97</v>
      </c>
    </row>
    <row r="435" spans="1:13" ht="63">
      <c r="A435" s="176">
        <v>419</v>
      </c>
      <c r="B435" s="145" t="s">
        <v>161</v>
      </c>
      <c r="C435" s="138">
        <v>952</v>
      </c>
      <c r="D435" s="138" t="s">
        <v>394</v>
      </c>
      <c r="E435" s="138" t="s">
        <v>180</v>
      </c>
      <c r="F435" s="138">
        <v>611</v>
      </c>
      <c r="G435" s="146">
        <v>4314.97</v>
      </c>
      <c r="H435" s="146">
        <v>4314.97</v>
      </c>
      <c r="I435" s="146">
        <v>4314.97</v>
      </c>
    </row>
    <row r="436" spans="1:13">
      <c r="A436" s="176">
        <v>420</v>
      </c>
      <c r="B436" s="145" t="s">
        <v>162</v>
      </c>
      <c r="C436" s="138">
        <v>952</v>
      </c>
      <c r="D436" s="138" t="s">
        <v>394</v>
      </c>
      <c r="E436" s="138" t="s">
        <v>180</v>
      </c>
      <c r="F436" s="138">
        <v>612</v>
      </c>
      <c r="G436" s="146">
        <v>100</v>
      </c>
      <c r="H436" s="146">
        <v>100</v>
      </c>
      <c r="I436" s="146">
        <v>100</v>
      </c>
    </row>
    <row r="437" spans="1:13" ht="63">
      <c r="A437" s="176">
        <v>421</v>
      </c>
      <c r="B437" s="12" t="s">
        <v>219</v>
      </c>
      <c r="C437" s="138">
        <v>952</v>
      </c>
      <c r="D437" s="138" t="s">
        <v>394</v>
      </c>
      <c r="E437" s="138" t="s">
        <v>220</v>
      </c>
      <c r="F437" s="138"/>
      <c r="G437" s="146">
        <f>G438</f>
        <v>279.5</v>
      </c>
      <c r="H437" s="146">
        <f t="shared" ref="H437:I437" si="220">H438</f>
        <v>279.5</v>
      </c>
      <c r="I437" s="146">
        <f t="shared" si="220"/>
        <v>279.5</v>
      </c>
      <c r="K437" s="92">
        <f>G437</f>
        <v>279.5</v>
      </c>
      <c r="L437" s="92">
        <f t="shared" ref="L437:M437" si="221">H437</f>
        <v>279.5</v>
      </c>
      <c r="M437" s="92">
        <f t="shared" si="221"/>
        <v>279.5</v>
      </c>
    </row>
    <row r="438" spans="1:13" ht="47.25">
      <c r="A438" s="176">
        <v>422</v>
      </c>
      <c r="B438" s="139" t="s">
        <v>109</v>
      </c>
      <c r="C438" s="138">
        <v>952</v>
      </c>
      <c r="D438" s="138" t="s">
        <v>394</v>
      </c>
      <c r="E438" s="138" t="s">
        <v>220</v>
      </c>
      <c r="F438" s="138">
        <v>600</v>
      </c>
      <c r="G438" s="146">
        <f>G439</f>
        <v>279.5</v>
      </c>
      <c r="H438" s="146">
        <f t="shared" ref="H438:I439" si="222">H439</f>
        <v>279.5</v>
      </c>
      <c r="I438" s="146">
        <f t="shared" si="222"/>
        <v>279.5</v>
      </c>
    </row>
    <row r="439" spans="1:13">
      <c r="A439" s="176">
        <v>423</v>
      </c>
      <c r="B439" s="139" t="s">
        <v>160</v>
      </c>
      <c r="C439" s="138">
        <v>952</v>
      </c>
      <c r="D439" s="138" t="s">
        <v>394</v>
      </c>
      <c r="E439" s="138" t="s">
        <v>220</v>
      </c>
      <c r="F439" s="138">
        <v>610</v>
      </c>
      <c r="G439" s="146">
        <f>G440</f>
        <v>279.5</v>
      </c>
      <c r="H439" s="146">
        <f t="shared" si="222"/>
        <v>279.5</v>
      </c>
      <c r="I439" s="146">
        <f t="shared" si="222"/>
        <v>279.5</v>
      </c>
    </row>
    <row r="440" spans="1:13">
      <c r="A440" s="176">
        <v>424</v>
      </c>
      <c r="B440" s="145" t="s">
        <v>162</v>
      </c>
      <c r="C440" s="138">
        <v>952</v>
      </c>
      <c r="D440" s="138" t="s">
        <v>394</v>
      </c>
      <c r="E440" s="138" t="s">
        <v>220</v>
      </c>
      <c r="F440" s="138">
        <v>612</v>
      </c>
      <c r="G440" s="146">
        <v>279.5</v>
      </c>
      <c r="H440" s="146">
        <v>279.5</v>
      </c>
      <c r="I440" s="146">
        <v>279.5</v>
      </c>
    </row>
    <row r="441" spans="1:13" ht="78.75">
      <c r="A441" s="176">
        <v>425</v>
      </c>
      <c r="B441" s="12" t="s">
        <v>221</v>
      </c>
      <c r="C441" s="138">
        <v>952</v>
      </c>
      <c r="D441" s="138" t="s">
        <v>394</v>
      </c>
      <c r="E441" s="138" t="s">
        <v>222</v>
      </c>
      <c r="F441" s="138"/>
      <c r="G441" s="146">
        <f>G442</f>
        <v>27.95</v>
      </c>
      <c r="H441" s="146">
        <f t="shared" ref="H441:I441" si="223">H442</f>
        <v>27.95</v>
      </c>
      <c r="I441" s="146">
        <f t="shared" si="223"/>
        <v>27.95</v>
      </c>
    </row>
    <row r="442" spans="1:13" ht="47.25">
      <c r="A442" s="176">
        <v>426</v>
      </c>
      <c r="B442" s="139" t="s">
        <v>109</v>
      </c>
      <c r="C442" s="138">
        <v>952</v>
      </c>
      <c r="D442" s="138" t="s">
        <v>394</v>
      </c>
      <c r="E442" s="138" t="s">
        <v>222</v>
      </c>
      <c r="F442" s="138">
        <v>600</v>
      </c>
      <c r="G442" s="146">
        <f>G443</f>
        <v>27.95</v>
      </c>
      <c r="H442" s="146">
        <f t="shared" ref="H442:I443" si="224">H443</f>
        <v>27.95</v>
      </c>
      <c r="I442" s="146">
        <f t="shared" si="224"/>
        <v>27.95</v>
      </c>
    </row>
    <row r="443" spans="1:13">
      <c r="A443" s="176">
        <v>427</v>
      </c>
      <c r="B443" s="139" t="s">
        <v>160</v>
      </c>
      <c r="C443" s="138">
        <v>952</v>
      </c>
      <c r="D443" s="138" t="s">
        <v>394</v>
      </c>
      <c r="E443" s="138" t="s">
        <v>222</v>
      </c>
      <c r="F443" s="138">
        <v>610</v>
      </c>
      <c r="G443" s="146">
        <f>G444</f>
        <v>27.95</v>
      </c>
      <c r="H443" s="146">
        <f t="shared" si="224"/>
        <v>27.95</v>
      </c>
      <c r="I443" s="146">
        <f t="shared" si="224"/>
        <v>27.95</v>
      </c>
    </row>
    <row r="444" spans="1:13">
      <c r="A444" s="176">
        <v>428</v>
      </c>
      <c r="B444" s="145" t="s">
        <v>162</v>
      </c>
      <c r="C444" s="138">
        <v>952</v>
      </c>
      <c r="D444" s="138" t="s">
        <v>394</v>
      </c>
      <c r="E444" s="138" t="s">
        <v>222</v>
      </c>
      <c r="F444" s="138">
        <v>612</v>
      </c>
      <c r="G444" s="146">
        <v>27.95</v>
      </c>
      <c r="H444" s="146">
        <v>27.95</v>
      </c>
      <c r="I444" s="146">
        <v>27.95</v>
      </c>
    </row>
    <row r="445" spans="1:13" ht="31.5">
      <c r="A445" s="176">
        <v>429</v>
      </c>
      <c r="B445" s="145" t="s">
        <v>425</v>
      </c>
      <c r="C445" s="138">
        <v>952</v>
      </c>
      <c r="D445" s="138" t="s">
        <v>394</v>
      </c>
      <c r="E445" s="138" t="s">
        <v>428</v>
      </c>
      <c r="F445" s="138"/>
      <c r="G445" s="146">
        <f>G446</f>
        <v>67.5</v>
      </c>
      <c r="H445" s="146">
        <f t="shared" ref="H445:I447" si="225">H446</f>
        <v>67.5</v>
      </c>
      <c r="I445" s="146">
        <f t="shared" si="225"/>
        <v>67.5</v>
      </c>
    </row>
    <row r="446" spans="1:13" ht="47.25">
      <c r="A446" s="176">
        <v>430</v>
      </c>
      <c r="B446" s="139" t="s">
        <v>109</v>
      </c>
      <c r="C446" s="138">
        <v>952</v>
      </c>
      <c r="D446" s="138" t="s">
        <v>394</v>
      </c>
      <c r="E446" s="138" t="s">
        <v>428</v>
      </c>
      <c r="F446" s="138">
        <v>600</v>
      </c>
      <c r="G446" s="146">
        <f>G447</f>
        <v>67.5</v>
      </c>
      <c r="H446" s="146">
        <f t="shared" si="225"/>
        <v>67.5</v>
      </c>
      <c r="I446" s="146">
        <f t="shared" si="225"/>
        <v>67.5</v>
      </c>
    </row>
    <row r="447" spans="1:13">
      <c r="A447" s="176">
        <v>431</v>
      </c>
      <c r="B447" s="139" t="s">
        <v>160</v>
      </c>
      <c r="C447" s="138">
        <v>952</v>
      </c>
      <c r="D447" s="138" t="s">
        <v>394</v>
      </c>
      <c r="E447" s="138" t="s">
        <v>428</v>
      </c>
      <c r="F447" s="138">
        <v>610</v>
      </c>
      <c r="G447" s="146">
        <f>G448</f>
        <v>67.5</v>
      </c>
      <c r="H447" s="146">
        <f t="shared" si="225"/>
        <v>67.5</v>
      </c>
      <c r="I447" s="146">
        <f t="shared" si="225"/>
        <v>67.5</v>
      </c>
    </row>
    <row r="448" spans="1:13">
      <c r="A448" s="176">
        <v>432</v>
      </c>
      <c r="B448" s="145" t="s">
        <v>162</v>
      </c>
      <c r="C448" s="138">
        <v>952</v>
      </c>
      <c r="D448" s="138" t="s">
        <v>394</v>
      </c>
      <c r="E448" s="138" t="s">
        <v>428</v>
      </c>
      <c r="F448" s="138">
        <v>612</v>
      </c>
      <c r="G448" s="146">
        <v>67.5</v>
      </c>
      <c r="H448" s="146">
        <v>67.5</v>
      </c>
      <c r="I448" s="146">
        <v>67.5</v>
      </c>
    </row>
    <row r="449" spans="1:9" ht="47.25">
      <c r="A449" s="176">
        <v>433</v>
      </c>
      <c r="B449" s="145" t="s">
        <v>426</v>
      </c>
      <c r="C449" s="138">
        <v>952</v>
      </c>
      <c r="D449" s="138" t="s">
        <v>394</v>
      </c>
      <c r="E449" s="138" t="s">
        <v>427</v>
      </c>
      <c r="F449" s="138"/>
      <c r="G449" s="146">
        <f>G450</f>
        <v>41.8</v>
      </c>
      <c r="H449" s="146">
        <f t="shared" ref="H449:I451" si="226">H450</f>
        <v>41.8</v>
      </c>
      <c r="I449" s="146">
        <f t="shared" si="226"/>
        <v>41.8</v>
      </c>
    </row>
    <row r="450" spans="1:9" ht="47.25">
      <c r="A450" s="176">
        <v>434</v>
      </c>
      <c r="B450" s="139" t="s">
        <v>109</v>
      </c>
      <c r="C450" s="138">
        <v>952</v>
      </c>
      <c r="D450" s="138" t="s">
        <v>394</v>
      </c>
      <c r="E450" s="138" t="s">
        <v>427</v>
      </c>
      <c r="F450" s="138">
        <v>600</v>
      </c>
      <c r="G450" s="146">
        <f>G451</f>
        <v>41.8</v>
      </c>
      <c r="H450" s="146">
        <f t="shared" si="226"/>
        <v>41.8</v>
      </c>
      <c r="I450" s="146">
        <f t="shared" si="226"/>
        <v>41.8</v>
      </c>
    </row>
    <row r="451" spans="1:9">
      <c r="A451" s="176">
        <v>435</v>
      </c>
      <c r="B451" s="139" t="s">
        <v>160</v>
      </c>
      <c r="C451" s="138">
        <v>952</v>
      </c>
      <c r="D451" s="138" t="s">
        <v>394</v>
      </c>
      <c r="E451" s="138" t="s">
        <v>427</v>
      </c>
      <c r="F451" s="138">
        <v>610</v>
      </c>
      <c r="G451" s="146">
        <f>G452</f>
        <v>41.8</v>
      </c>
      <c r="H451" s="146">
        <f t="shared" si="226"/>
        <v>41.8</v>
      </c>
      <c r="I451" s="146">
        <f t="shared" si="226"/>
        <v>41.8</v>
      </c>
    </row>
    <row r="452" spans="1:9">
      <c r="A452" s="176">
        <v>436</v>
      </c>
      <c r="B452" s="145" t="s">
        <v>162</v>
      </c>
      <c r="C452" s="138">
        <v>952</v>
      </c>
      <c r="D452" s="138" t="s">
        <v>394</v>
      </c>
      <c r="E452" s="138" t="s">
        <v>427</v>
      </c>
      <c r="F452" s="138">
        <v>612</v>
      </c>
      <c r="G452" s="146">
        <v>41.8</v>
      </c>
      <c r="H452" s="146">
        <v>41.8</v>
      </c>
      <c r="I452" s="146">
        <v>41.8</v>
      </c>
    </row>
    <row r="453" spans="1:9" ht="31.5">
      <c r="A453" s="176">
        <v>437</v>
      </c>
      <c r="B453" s="145" t="s">
        <v>429</v>
      </c>
      <c r="C453" s="138">
        <v>952</v>
      </c>
      <c r="D453" s="138" t="s">
        <v>394</v>
      </c>
      <c r="E453" s="138" t="s">
        <v>430</v>
      </c>
      <c r="F453" s="138"/>
      <c r="G453" s="146">
        <f>G454</f>
        <v>12.5</v>
      </c>
      <c r="H453" s="146">
        <f t="shared" ref="H453:I455" si="227">H454</f>
        <v>12.5</v>
      </c>
      <c r="I453" s="146">
        <f t="shared" si="227"/>
        <v>12.5</v>
      </c>
    </row>
    <row r="454" spans="1:9" ht="47.25">
      <c r="A454" s="176">
        <v>438</v>
      </c>
      <c r="B454" s="139" t="s">
        <v>109</v>
      </c>
      <c r="C454" s="138">
        <v>952</v>
      </c>
      <c r="D454" s="138" t="s">
        <v>394</v>
      </c>
      <c r="E454" s="138" t="s">
        <v>430</v>
      </c>
      <c r="F454" s="138">
        <v>600</v>
      </c>
      <c r="G454" s="146">
        <f>G455</f>
        <v>12.5</v>
      </c>
      <c r="H454" s="146">
        <f t="shared" si="227"/>
        <v>12.5</v>
      </c>
      <c r="I454" s="146">
        <f t="shared" si="227"/>
        <v>12.5</v>
      </c>
    </row>
    <row r="455" spans="1:9">
      <c r="A455" s="176">
        <v>439</v>
      </c>
      <c r="B455" s="139" t="s">
        <v>160</v>
      </c>
      <c r="C455" s="138">
        <v>952</v>
      </c>
      <c r="D455" s="138" t="s">
        <v>394</v>
      </c>
      <c r="E455" s="138" t="s">
        <v>430</v>
      </c>
      <c r="F455" s="138">
        <v>610</v>
      </c>
      <c r="G455" s="146">
        <f>G456</f>
        <v>12.5</v>
      </c>
      <c r="H455" s="146">
        <f t="shared" si="227"/>
        <v>12.5</v>
      </c>
      <c r="I455" s="146">
        <f t="shared" si="227"/>
        <v>12.5</v>
      </c>
    </row>
    <row r="456" spans="1:9">
      <c r="A456" s="176">
        <v>440</v>
      </c>
      <c r="B456" s="145" t="s">
        <v>162</v>
      </c>
      <c r="C456" s="138">
        <v>952</v>
      </c>
      <c r="D456" s="138" t="s">
        <v>394</v>
      </c>
      <c r="E456" s="138" t="s">
        <v>430</v>
      </c>
      <c r="F456" s="138">
        <v>612</v>
      </c>
      <c r="G456" s="146">
        <v>12.5</v>
      </c>
      <c r="H456" s="146">
        <v>12.5</v>
      </c>
      <c r="I456" s="146">
        <v>12.5</v>
      </c>
    </row>
    <row r="457" spans="1:9" ht="31.5">
      <c r="A457" s="176">
        <v>441</v>
      </c>
      <c r="B457" s="157" t="s">
        <v>542</v>
      </c>
      <c r="C457" s="138">
        <v>952</v>
      </c>
      <c r="D457" s="138" t="s">
        <v>394</v>
      </c>
      <c r="E457" s="138" t="s">
        <v>432</v>
      </c>
      <c r="F457" s="138"/>
      <c r="G457" s="146">
        <f t="shared" ref="G457:I458" si="228">G458</f>
        <v>169</v>
      </c>
      <c r="H457" s="146">
        <f t="shared" si="228"/>
        <v>169</v>
      </c>
      <c r="I457" s="146">
        <f t="shared" si="228"/>
        <v>169</v>
      </c>
    </row>
    <row r="458" spans="1:9" ht="47.25">
      <c r="A458" s="176">
        <v>442</v>
      </c>
      <c r="B458" s="139" t="s">
        <v>109</v>
      </c>
      <c r="C458" s="138">
        <v>952</v>
      </c>
      <c r="D458" s="138" t="s">
        <v>394</v>
      </c>
      <c r="E458" s="138" t="s">
        <v>432</v>
      </c>
      <c r="F458" s="138">
        <v>600</v>
      </c>
      <c r="G458" s="146">
        <f t="shared" si="228"/>
        <v>169</v>
      </c>
      <c r="H458" s="146">
        <f t="shared" si="228"/>
        <v>169</v>
      </c>
      <c r="I458" s="146">
        <f t="shared" si="228"/>
        <v>169</v>
      </c>
    </row>
    <row r="459" spans="1:9">
      <c r="A459" s="176">
        <v>443</v>
      </c>
      <c r="B459" s="139" t="s">
        <v>160</v>
      </c>
      <c r="C459" s="138">
        <v>952</v>
      </c>
      <c r="D459" s="138" t="s">
        <v>394</v>
      </c>
      <c r="E459" s="138" t="s">
        <v>432</v>
      </c>
      <c r="F459" s="138">
        <v>610</v>
      </c>
      <c r="G459" s="146">
        <f>G460</f>
        <v>169</v>
      </c>
      <c r="H459" s="146">
        <f t="shared" ref="H459:I459" si="229">H460</f>
        <v>169</v>
      </c>
      <c r="I459" s="146">
        <f t="shared" si="229"/>
        <v>169</v>
      </c>
    </row>
    <row r="460" spans="1:9">
      <c r="A460" s="176">
        <v>444</v>
      </c>
      <c r="B460" s="145" t="s">
        <v>162</v>
      </c>
      <c r="C460" s="138">
        <v>952</v>
      </c>
      <c r="D460" s="138" t="s">
        <v>394</v>
      </c>
      <c r="E460" s="138" t="s">
        <v>432</v>
      </c>
      <c r="F460" s="138">
        <v>612</v>
      </c>
      <c r="G460" s="146">
        <v>169</v>
      </c>
      <c r="H460" s="146">
        <v>169</v>
      </c>
      <c r="I460" s="146">
        <v>169</v>
      </c>
    </row>
    <row r="461" spans="1:9" ht="31.5">
      <c r="A461" s="176">
        <v>445</v>
      </c>
      <c r="B461" s="145" t="s">
        <v>519</v>
      </c>
      <c r="C461" s="138">
        <v>952</v>
      </c>
      <c r="D461" s="138" t="s">
        <v>394</v>
      </c>
      <c r="E461" s="138" t="s">
        <v>433</v>
      </c>
      <c r="F461" s="138"/>
      <c r="G461" s="146">
        <f>G462</f>
        <v>1200</v>
      </c>
      <c r="H461" s="146">
        <f t="shared" ref="H461:I462" si="230">H462</f>
        <v>0</v>
      </c>
      <c r="I461" s="146">
        <f t="shared" si="230"/>
        <v>0</v>
      </c>
    </row>
    <row r="462" spans="1:9" ht="47.25">
      <c r="A462" s="176">
        <v>446</v>
      </c>
      <c r="B462" s="139" t="s">
        <v>109</v>
      </c>
      <c r="C462" s="138">
        <v>952</v>
      </c>
      <c r="D462" s="138" t="s">
        <v>394</v>
      </c>
      <c r="E462" s="138" t="s">
        <v>433</v>
      </c>
      <c r="F462" s="138">
        <v>610</v>
      </c>
      <c r="G462" s="146">
        <f>G463</f>
        <v>1200</v>
      </c>
      <c r="H462" s="146">
        <f t="shared" si="230"/>
        <v>0</v>
      </c>
      <c r="I462" s="146">
        <f t="shared" si="230"/>
        <v>0</v>
      </c>
    </row>
    <row r="463" spans="1:9">
      <c r="A463" s="176">
        <v>447</v>
      </c>
      <c r="B463" s="139" t="s">
        <v>160</v>
      </c>
      <c r="C463" s="138">
        <v>952</v>
      </c>
      <c r="D463" s="138" t="s">
        <v>394</v>
      </c>
      <c r="E463" s="138" t="s">
        <v>433</v>
      </c>
      <c r="F463" s="138">
        <v>612</v>
      </c>
      <c r="G463" s="146">
        <v>1200</v>
      </c>
      <c r="H463" s="146">
        <v>0</v>
      </c>
      <c r="I463" s="146">
        <v>0</v>
      </c>
    </row>
    <row r="464" spans="1:9">
      <c r="A464" s="176">
        <v>448</v>
      </c>
      <c r="B464" s="145" t="s">
        <v>162</v>
      </c>
      <c r="C464" s="138">
        <v>952</v>
      </c>
      <c r="D464" s="138" t="s">
        <v>394</v>
      </c>
      <c r="E464" s="138" t="s">
        <v>433</v>
      </c>
      <c r="F464" s="138"/>
      <c r="G464" s="146"/>
      <c r="H464" s="146"/>
      <c r="I464" s="146"/>
    </row>
    <row r="465" spans="1:11">
      <c r="A465" s="176">
        <v>449</v>
      </c>
      <c r="B465" s="56" t="s">
        <v>163</v>
      </c>
      <c r="C465" s="138">
        <v>952</v>
      </c>
      <c r="D465" s="138" t="s">
        <v>508</v>
      </c>
      <c r="E465" s="138"/>
      <c r="F465" s="138"/>
      <c r="G465" s="146">
        <f>G466+G516</f>
        <v>58848.58</v>
      </c>
      <c r="H465" s="146">
        <f t="shared" ref="H465:I465" si="231">H466+H516</f>
        <v>52876.88</v>
      </c>
      <c r="I465" s="146">
        <f t="shared" si="231"/>
        <v>52765.18</v>
      </c>
    </row>
    <row r="466" spans="1:11">
      <c r="A466" s="176">
        <v>450</v>
      </c>
      <c r="B466" s="56" t="s">
        <v>164</v>
      </c>
      <c r="C466" s="138">
        <v>952</v>
      </c>
      <c r="D466" s="138" t="s">
        <v>509</v>
      </c>
      <c r="E466" s="138"/>
      <c r="F466" s="138"/>
      <c r="G466" s="146">
        <f>G467</f>
        <v>51878.26</v>
      </c>
      <c r="H466" s="146">
        <f t="shared" ref="H466:I466" si="232">H467</f>
        <v>45906.559999999998</v>
      </c>
      <c r="I466" s="146">
        <f t="shared" si="232"/>
        <v>45794.86</v>
      </c>
    </row>
    <row r="467" spans="1:11" ht="31.5">
      <c r="A467" s="176">
        <v>451</v>
      </c>
      <c r="B467" s="136" t="s">
        <v>434</v>
      </c>
      <c r="C467" s="138">
        <v>952</v>
      </c>
      <c r="D467" s="138" t="s">
        <v>509</v>
      </c>
      <c r="E467" s="138" t="s">
        <v>146</v>
      </c>
      <c r="F467" s="138"/>
      <c r="G467" s="146">
        <f>G468+G483+G499</f>
        <v>51878.26</v>
      </c>
      <c r="H467" s="146">
        <f t="shared" ref="H467:I467" si="233">H468+H483+H499</f>
        <v>45906.559999999998</v>
      </c>
      <c r="I467" s="146">
        <f t="shared" si="233"/>
        <v>45794.86</v>
      </c>
    </row>
    <row r="468" spans="1:11">
      <c r="A468" s="176">
        <v>452</v>
      </c>
      <c r="B468" s="136" t="s">
        <v>165</v>
      </c>
      <c r="C468" s="138">
        <v>952</v>
      </c>
      <c r="D468" s="138" t="s">
        <v>509</v>
      </c>
      <c r="E468" s="138" t="s">
        <v>166</v>
      </c>
      <c r="F468" s="138"/>
      <c r="G468" s="146">
        <f>G469+G474+G478</f>
        <v>15524.900000000001</v>
      </c>
      <c r="H468" s="146">
        <f t="shared" ref="H468:I468" si="234">H469+H474+H478</f>
        <v>12559.2</v>
      </c>
      <c r="I468" s="146">
        <f t="shared" si="234"/>
        <v>12559.2</v>
      </c>
    </row>
    <row r="469" spans="1:11" ht="63">
      <c r="A469" s="176">
        <v>453</v>
      </c>
      <c r="B469" s="145" t="s">
        <v>167</v>
      </c>
      <c r="C469" s="138">
        <v>952</v>
      </c>
      <c r="D469" s="138" t="s">
        <v>509</v>
      </c>
      <c r="E469" s="138" t="s">
        <v>168</v>
      </c>
      <c r="F469" s="138"/>
      <c r="G469" s="146">
        <f>G470</f>
        <v>9821.2800000000007</v>
      </c>
      <c r="H469" s="146">
        <f t="shared" ref="H469:I470" si="235">H470</f>
        <v>9821.2800000000007</v>
      </c>
      <c r="I469" s="146">
        <f t="shared" si="235"/>
        <v>9821.2800000000007</v>
      </c>
    </row>
    <row r="470" spans="1:11" ht="47.25">
      <c r="A470" s="176">
        <v>454</v>
      </c>
      <c r="B470" s="139" t="s">
        <v>109</v>
      </c>
      <c r="C470" s="138">
        <v>952</v>
      </c>
      <c r="D470" s="138" t="s">
        <v>509</v>
      </c>
      <c r="E470" s="138" t="s">
        <v>168</v>
      </c>
      <c r="F470" s="138">
        <v>600</v>
      </c>
      <c r="G470" s="146">
        <f>G471</f>
        <v>9821.2800000000007</v>
      </c>
      <c r="H470" s="146">
        <f t="shared" si="235"/>
        <v>9821.2800000000007</v>
      </c>
      <c r="I470" s="146">
        <f t="shared" si="235"/>
        <v>9821.2800000000007</v>
      </c>
    </row>
    <row r="471" spans="1:11">
      <c r="A471" s="176">
        <v>455</v>
      </c>
      <c r="B471" s="139" t="s">
        <v>160</v>
      </c>
      <c r="C471" s="138">
        <v>952</v>
      </c>
      <c r="D471" s="138" t="s">
        <v>509</v>
      </c>
      <c r="E471" s="138" t="s">
        <v>168</v>
      </c>
      <c r="F471" s="138">
        <v>610</v>
      </c>
      <c r="G471" s="146">
        <f>G472+G473</f>
        <v>9821.2800000000007</v>
      </c>
      <c r="H471" s="146">
        <f t="shared" ref="H471:I471" si="236">H472+H473</f>
        <v>9821.2800000000007</v>
      </c>
      <c r="I471" s="146">
        <f t="shared" si="236"/>
        <v>9821.2800000000007</v>
      </c>
    </row>
    <row r="472" spans="1:11" ht="63">
      <c r="A472" s="176">
        <v>456</v>
      </c>
      <c r="B472" s="145" t="s">
        <v>161</v>
      </c>
      <c r="C472" s="138">
        <v>952</v>
      </c>
      <c r="D472" s="138" t="s">
        <v>509</v>
      </c>
      <c r="E472" s="138" t="s">
        <v>168</v>
      </c>
      <c r="F472" s="138">
        <v>611</v>
      </c>
      <c r="G472" s="146">
        <v>9731.2800000000007</v>
      </c>
      <c r="H472" s="146">
        <v>9731.2800000000007</v>
      </c>
      <c r="I472" s="146">
        <v>9731.2800000000007</v>
      </c>
    </row>
    <row r="473" spans="1:11">
      <c r="A473" s="176">
        <v>457</v>
      </c>
      <c r="B473" s="145" t="s">
        <v>162</v>
      </c>
      <c r="C473" s="138">
        <v>952</v>
      </c>
      <c r="D473" s="138" t="s">
        <v>509</v>
      </c>
      <c r="E473" s="138" t="s">
        <v>168</v>
      </c>
      <c r="F473" s="138">
        <v>612</v>
      </c>
      <c r="G473" s="146">
        <v>90</v>
      </c>
      <c r="H473" s="146">
        <v>90</v>
      </c>
      <c r="I473" s="146">
        <v>90</v>
      </c>
    </row>
    <row r="474" spans="1:11" ht="47.25">
      <c r="A474" s="176">
        <v>458</v>
      </c>
      <c r="B474" s="145" t="s">
        <v>184</v>
      </c>
      <c r="C474" s="138">
        <v>952</v>
      </c>
      <c r="D474" s="138" t="s">
        <v>509</v>
      </c>
      <c r="E474" s="138" t="s">
        <v>183</v>
      </c>
      <c r="F474" s="138"/>
      <c r="G474" s="146">
        <f>G475</f>
        <v>2965.7000000000003</v>
      </c>
      <c r="H474" s="146">
        <f t="shared" ref="H474:I476" si="237">H475</f>
        <v>0</v>
      </c>
      <c r="I474" s="146">
        <f t="shared" si="237"/>
        <v>0</v>
      </c>
    </row>
    <row r="475" spans="1:11" ht="47.25">
      <c r="A475" s="176">
        <v>459</v>
      </c>
      <c r="B475" s="139" t="s">
        <v>109</v>
      </c>
      <c r="C475" s="138">
        <v>952</v>
      </c>
      <c r="D475" s="138" t="s">
        <v>509</v>
      </c>
      <c r="E475" s="138" t="s">
        <v>183</v>
      </c>
      <c r="F475" s="138">
        <v>600</v>
      </c>
      <c r="G475" s="146">
        <f>G476</f>
        <v>2965.7000000000003</v>
      </c>
      <c r="H475" s="146">
        <f t="shared" si="237"/>
        <v>0</v>
      </c>
      <c r="I475" s="146">
        <f t="shared" si="237"/>
        <v>0</v>
      </c>
    </row>
    <row r="476" spans="1:11">
      <c r="A476" s="176">
        <v>460</v>
      </c>
      <c r="B476" s="139" t="s">
        <v>160</v>
      </c>
      <c r="C476" s="138">
        <v>952</v>
      </c>
      <c r="D476" s="138" t="s">
        <v>509</v>
      </c>
      <c r="E476" s="138" t="s">
        <v>183</v>
      </c>
      <c r="F476" s="138">
        <v>610</v>
      </c>
      <c r="G476" s="146">
        <f>G477</f>
        <v>2965.7000000000003</v>
      </c>
      <c r="H476" s="146">
        <f t="shared" si="237"/>
        <v>0</v>
      </c>
      <c r="I476" s="146">
        <f t="shared" si="237"/>
        <v>0</v>
      </c>
    </row>
    <row r="477" spans="1:11" ht="63">
      <c r="A477" s="176">
        <v>461</v>
      </c>
      <c r="B477" s="145" t="s">
        <v>161</v>
      </c>
      <c r="C477" s="138">
        <v>952</v>
      </c>
      <c r="D477" s="138" t="s">
        <v>509</v>
      </c>
      <c r="E477" s="138" t="s">
        <v>183</v>
      </c>
      <c r="F477" s="138">
        <v>611</v>
      </c>
      <c r="G477" s="146">
        <f>3266.9-301.2</f>
        <v>2965.7000000000003</v>
      </c>
      <c r="H477" s="146">
        <v>0</v>
      </c>
      <c r="I477" s="146">
        <v>0</v>
      </c>
      <c r="K477" s="177">
        <v>-301.2</v>
      </c>
    </row>
    <row r="478" spans="1:11" ht="47.25">
      <c r="A478" s="176">
        <v>462</v>
      </c>
      <c r="B478" s="145" t="s">
        <v>173</v>
      </c>
      <c r="C478" s="138">
        <v>952</v>
      </c>
      <c r="D478" s="138" t="s">
        <v>509</v>
      </c>
      <c r="E478" s="138" t="s">
        <v>185</v>
      </c>
      <c r="F478" s="138"/>
      <c r="G478" s="146">
        <f>G479</f>
        <v>2737.92</v>
      </c>
      <c r="H478" s="146">
        <f t="shared" ref="H478:I479" si="238">H479</f>
        <v>2737.92</v>
      </c>
      <c r="I478" s="146">
        <f t="shared" si="238"/>
        <v>2737.92</v>
      </c>
    </row>
    <row r="479" spans="1:11" ht="47.25">
      <c r="A479" s="176">
        <v>463</v>
      </c>
      <c r="B479" s="139" t="s">
        <v>109</v>
      </c>
      <c r="C479" s="138">
        <v>952</v>
      </c>
      <c r="D479" s="138" t="s">
        <v>509</v>
      </c>
      <c r="E479" s="138" t="s">
        <v>185</v>
      </c>
      <c r="F479" s="138">
        <v>600</v>
      </c>
      <c r="G479" s="146">
        <f>G480</f>
        <v>2737.92</v>
      </c>
      <c r="H479" s="146">
        <f t="shared" si="238"/>
        <v>2737.92</v>
      </c>
      <c r="I479" s="146">
        <f t="shared" si="238"/>
        <v>2737.92</v>
      </c>
    </row>
    <row r="480" spans="1:11">
      <c r="A480" s="176">
        <v>464</v>
      </c>
      <c r="B480" s="139" t="s">
        <v>160</v>
      </c>
      <c r="C480" s="138">
        <v>952</v>
      </c>
      <c r="D480" s="138" t="s">
        <v>509</v>
      </c>
      <c r="E480" s="138" t="s">
        <v>185</v>
      </c>
      <c r="F480" s="138">
        <v>610</v>
      </c>
      <c r="G480" s="146">
        <f>G481+G482</f>
        <v>2737.92</v>
      </c>
      <c r="H480" s="146">
        <f t="shared" ref="H480:I480" si="239">H481+H482</f>
        <v>2737.92</v>
      </c>
      <c r="I480" s="146">
        <f t="shared" si="239"/>
        <v>2737.92</v>
      </c>
    </row>
    <row r="481" spans="1:9" ht="63">
      <c r="A481" s="176">
        <v>465</v>
      </c>
      <c r="B481" s="145" t="s">
        <v>161</v>
      </c>
      <c r="C481" s="138">
        <v>952</v>
      </c>
      <c r="D481" s="138" t="s">
        <v>509</v>
      </c>
      <c r="E481" s="138" t="s">
        <v>185</v>
      </c>
      <c r="F481" s="138">
        <v>611</v>
      </c>
      <c r="G481" s="146">
        <v>2607.4</v>
      </c>
      <c r="H481" s="146">
        <v>2607.4</v>
      </c>
      <c r="I481" s="146">
        <v>2607.4</v>
      </c>
    </row>
    <row r="482" spans="1:9">
      <c r="A482" s="176">
        <v>466</v>
      </c>
      <c r="B482" s="145" t="s">
        <v>162</v>
      </c>
      <c r="C482" s="138">
        <v>952</v>
      </c>
      <c r="D482" s="138" t="s">
        <v>509</v>
      </c>
      <c r="E482" s="138" t="s">
        <v>185</v>
      </c>
      <c r="F482" s="138">
        <v>612</v>
      </c>
      <c r="G482" s="146">
        <v>130.52000000000001</v>
      </c>
      <c r="H482" s="146">
        <v>130.52000000000001</v>
      </c>
      <c r="I482" s="146">
        <v>130.52000000000001</v>
      </c>
    </row>
    <row r="483" spans="1:9">
      <c r="A483" s="176">
        <v>467</v>
      </c>
      <c r="B483" s="149" t="s">
        <v>169</v>
      </c>
      <c r="C483" s="138">
        <v>952</v>
      </c>
      <c r="D483" s="138" t="s">
        <v>509</v>
      </c>
      <c r="E483" s="138" t="s">
        <v>170</v>
      </c>
      <c r="F483" s="138"/>
      <c r="G483" s="146">
        <f>G484+G489+G494</f>
        <v>35991.660000000003</v>
      </c>
      <c r="H483" s="146">
        <f t="shared" ref="H483:I483" si="240">H484+H489+H494</f>
        <v>32985.660000000003</v>
      </c>
      <c r="I483" s="146">
        <f t="shared" si="240"/>
        <v>32985.660000000003</v>
      </c>
    </row>
    <row r="484" spans="1:9" ht="47.25">
      <c r="A484" s="176">
        <v>468</v>
      </c>
      <c r="B484" s="145" t="s">
        <v>171</v>
      </c>
      <c r="C484" s="138">
        <v>952</v>
      </c>
      <c r="D484" s="138" t="s">
        <v>509</v>
      </c>
      <c r="E484" s="138" t="s">
        <v>172</v>
      </c>
      <c r="F484" s="138"/>
      <c r="G484" s="146">
        <f>G485</f>
        <v>11303.61</v>
      </c>
      <c r="H484" s="146">
        <f t="shared" ref="H484:I485" si="241">H485</f>
        <v>11303.61</v>
      </c>
      <c r="I484" s="146">
        <f t="shared" si="241"/>
        <v>11303.61</v>
      </c>
    </row>
    <row r="485" spans="1:9" ht="47.25">
      <c r="A485" s="176">
        <v>469</v>
      </c>
      <c r="B485" s="139" t="s">
        <v>109</v>
      </c>
      <c r="C485" s="138">
        <v>952</v>
      </c>
      <c r="D485" s="138" t="s">
        <v>509</v>
      </c>
      <c r="E485" s="138" t="s">
        <v>172</v>
      </c>
      <c r="F485" s="138">
        <v>600</v>
      </c>
      <c r="G485" s="146">
        <f>G486</f>
        <v>11303.61</v>
      </c>
      <c r="H485" s="146">
        <f t="shared" si="241"/>
        <v>11303.61</v>
      </c>
      <c r="I485" s="146">
        <f t="shared" si="241"/>
        <v>11303.61</v>
      </c>
    </row>
    <row r="486" spans="1:9">
      <c r="A486" s="176">
        <v>470</v>
      </c>
      <c r="B486" s="139" t="s">
        <v>160</v>
      </c>
      <c r="C486" s="138">
        <v>952</v>
      </c>
      <c r="D486" s="138" t="s">
        <v>509</v>
      </c>
      <c r="E486" s="138" t="s">
        <v>172</v>
      </c>
      <c r="F486" s="138">
        <v>610</v>
      </c>
      <c r="G486" s="146">
        <f>G487+G488</f>
        <v>11303.61</v>
      </c>
      <c r="H486" s="146">
        <f t="shared" ref="H486:I486" si="242">H487+H488</f>
        <v>11303.61</v>
      </c>
      <c r="I486" s="146">
        <f t="shared" si="242"/>
        <v>11303.61</v>
      </c>
    </row>
    <row r="487" spans="1:9" ht="63">
      <c r="A487" s="176">
        <v>471</v>
      </c>
      <c r="B487" s="145" t="s">
        <v>161</v>
      </c>
      <c r="C487" s="138">
        <v>952</v>
      </c>
      <c r="D487" s="138" t="s">
        <v>509</v>
      </c>
      <c r="E487" s="138" t="s">
        <v>172</v>
      </c>
      <c r="F487" s="138">
        <v>611</v>
      </c>
      <c r="G487" s="146">
        <v>11152.61</v>
      </c>
      <c r="H487" s="146">
        <v>11152.61</v>
      </c>
      <c r="I487" s="146">
        <v>11152.61</v>
      </c>
    </row>
    <row r="488" spans="1:9">
      <c r="A488" s="176">
        <v>472</v>
      </c>
      <c r="B488" s="145" t="s">
        <v>162</v>
      </c>
      <c r="C488" s="138">
        <v>952</v>
      </c>
      <c r="D488" s="138" t="s">
        <v>509</v>
      </c>
      <c r="E488" s="138" t="s">
        <v>172</v>
      </c>
      <c r="F488" s="138">
        <v>612</v>
      </c>
      <c r="G488" s="146">
        <v>151</v>
      </c>
      <c r="H488" s="146">
        <v>151</v>
      </c>
      <c r="I488" s="146">
        <v>151</v>
      </c>
    </row>
    <row r="489" spans="1:9" ht="47.25">
      <c r="A489" s="176">
        <v>473</v>
      </c>
      <c r="B489" s="145" t="s">
        <v>181</v>
      </c>
      <c r="C489" s="138">
        <v>952</v>
      </c>
      <c r="D489" s="138" t="s">
        <v>509</v>
      </c>
      <c r="E489" s="138" t="s">
        <v>182</v>
      </c>
      <c r="F489" s="138"/>
      <c r="G489" s="146">
        <f>G490</f>
        <v>21682.05</v>
      </c>
      <c r="H489" s="146">
        <f t="shared" ref="H489:I490" si="243">H490</f>
        <v>21682.05</v>
      </c>
      <c r="I489" s="146">
        <f t="shared" si="243"/>
        <v>21682.05</v>
      </c>
    </row>
    <row r="490" spans="1:9" ht="47.25">
      <c r="A490" s="176">
        <v>474</v>
      </c>
      <c r="B490" s="139" t="s">
        <v>109</v>
      </c>
      <c r="C490" s="138">
        <v>952</v>
      </c>
      <c r="D490" s="138" t="s">
        <v>509</v>
      </c>
      <c r="E490" s="138" t="s">
        <v>182</v>
      </c>
      <c r="F490" s="138">
        <v>600</v>
      </c>
      <c r="G490" s="146">
        <f>G491</f>
        <v>21682.05</v>
      </c>
      <c r="H490" s="146">
        <f t="shared" si="243"/>
        <v>21682.05</v>
      </c>
      <c r="I490" s="146">
        <f t="shared" si="243"/>
        <v>21682.05</v>
      </c>
    </row>
    <row r="491" spans="1:9">
      <c r="A491" s="176">
        <v>475</v>
      </c>
      <c r="B491" s="139" t="s">
        <v>160</v>
      </c>
      <c r="C491" s="138">
        <v>952</v>
      </c>
      <c r="D491" s="138" t="s">
        <v>509</v>
      </c>
      <c r="E491" s="138" t="s">
        <v>182</v>
      </c>
      <c r="F491" s="138">
        <v>610</v>
      </c>
      <c r="G491" s="146">
        <f>G492+G493</f>
        <v>21682.05</v>
      </c>
      <c r="H491" s="146">
        <f t="shared" ref="H491:I491" si="244">H492+H493</f>
        <v>21682.05</v>
      </c>
      <c r="I491" s="146">
        <f t="shared" si="244"/>
        <v>21682.05</v>
      </c>
    </row>
    <row r="492" spans="1:9" ht="63">
      <c r="A492" s="176">
        <v>476</v>
      </c>
      <c r="B492" s="145" t="s">
        <v>161</v>
      </c>
      <c r="C492" s="138">
        <v>952</v>
      </c>
      <c r="D492" s="138" t="s">
        <v>509</v>
      </c>
      <c r="E492" s="138" t="s">
        <v>182</v>
      </c>
      <c r="F492" s="138">
        <v>611</v>
      </c>
      <c r="G492" s="146">
        <v>21542.05</v>
      </c>
      <c r="H492" s="146">
        <v>21542.05</v>
      </c>
      <c r="I492" s="146">
        <v>21542.05</v>
      </c>
    </row>
    <row r="493" spans="1:9">
      <c r="A493" s="176">
        <v>477</v>
      </c>
      <c r="B493" s="145" t="s">
        <v>162</v>
      </c>
      <c r="C493" s="138">
        <v>952</v>
      </c>
      <c r="D493" s="138" t="s">
        <v>509</v>
      </c>
      <c r="E493" s="138" t="s">
        <v>182</v>
      </c>
      <c r="F493" s="138">
        <v>612</v>
      </c>
      <c r="G493" s="146">
        <v>140</v>
      </c>
      <c r="H493" s="146">
        <v>140</v>
      </c>
      <c r="I493" s="146">
        <v>140</v>
      </c>
    </row>
    <row r="494" spans="1:9" ht="47.25">
      <c r="A494" s="176">
        <v>478</v>
      </c>
      <c r="B494" s="149" t="s">
        <v>186</v>
      </c>
      <c r="C494" s="138">
        <v>952</v>
      </c>
      <c r="D494" s="138" t="s">
        <v>509</v>
      </c>
      <c r="E494" s="138" t="s">
        <v>187</v>
      </c>
      <c r="F494" s="138"/>
      <c r="G494" s="146">
        <f>G495</f>
        <v>3006</v>
      </c>
      <c r="H494" s="146">
        <f t="shared" ref="H494:I494" si="245">H495</f>
        <v>0</v>
      </c>
      <c r="I494" s="146">
        <f t="shared" si="245"/>
        <v>0</v>
      </c>
    </row>
    <row r="495" spans="1:9" ht="47.25">
      <c r="A495" s="176">
        <v>479</v>
      </c>
      <c r="B495" s="139" t="s">
        <v>109</v>
      </c>
      <c r="C495" s="138">
        <v>952</v>
      </c>
      <c r="D495" s="138" t="s">
        <v>509</v>
      </c>
      <c r="E495" s="138" t="s">
        <v>187</v>
      </c>
      <c r="F495" s="138">
        <v>600</v>
      </c>
      <c r="G495" s="146">
        <f>G496</f>
        <v>3006</v>
      </c>
      <c r="H495" s="146">
        <f>H496</f>
        <v>0</v>
      </c>
      <c r="I495" s="146">
        <f>I496</f>
        <v>0</v>
      </c>
    </row>
    <row r="496" spans="1:9">
      <c r="A496" s="176">
        <v>480</v>
      </c>
      <c r="B496" s="139" t="s">
        <v>160</v>
      </c>
      <c r="C496" s="138">
        <v>952</v>
      </c>
      <c r="D496" s="138" t="s">
        <v>509</v>
      </c>
      <c r="E496" s="138" t="s">
        <v>187</v>
      </c>
      <c r="F496" s="138">
        <v>610</v>
      </c>
      <c r="G496" s="146">
        <f>G497+G498</f>
        <v>3006</v>
      </c>
      <c r="H496" s="146">
        <f t="shared" ref="H496:I496" si="246">H497+H498</f>
        <v>0</v>
      </c>
      <c r="I496" s="146">
        <f t="shared" si="246"/>
        <v>0</v>
      </c>
    </row>
    <row r="497" spans="1:13" ht="63">
      <c r="A497" s="176">
        <v>481</v>
      </c>
      <c r="B497" s="145" t="s">
        <v>161</v>
      </c>
      <c r="C497" s="138">
        <v>952</v>
      </c>
      <c r="D497" s="138" t="s">
        <v>509</v>
      </c>
      <c r="E497" s="138" t="s">
        <v>187</v>
      </c>
      <c r="F497" s="138">
        <v>611</v>
      </c>
      <c r="G497" s="146">
        <v>3004.44</v>
      </c>
      <c r="H497" s="146">
        <v>0</v>
      </c>
      <c r="I497" s="146">
        <v>0</v>
      </c>
    </row>
    <row r="498" spans="1:13">
      <c r="A498" s="176">
        <v>482</v>
      </c>
      <c r="B498" s="145" t="s">
        <v>162</v>
      </c>
      <c r="C498" s="138">
        <v>952</v>
      </c>
      <c r="D498" s="138" t="s">
        <v>509</v>
      </c>
      <c r="E498" s="138" t="s">
        <v>187</v>
      </c>
      <c r="F498" s="138">
        <v>612</v>
      </c>
      <c r="G498" s="146">
        <v>1.56</v>
      </c>
      <c r="H498" s="146">
        <v>0</v>
      </c>
      <c r="I498" s="146">
        <v>0</v>
      </c>
    </row>
    <row r="499" spans="1:13" ht="47.25">
      <c r="A499" s="176">
        <v>483</v>
      </c>
      <c r="B499" s="136" t="s">
        <v>156</v>
      </c>
      <c r="C499" s="138">
        <v>952</v>
      </c>
      <c r="D499" s="138" t="s">
        <v>509</v>
      </c>
      <c r="E499" s="138" t="s">
        <v>157</v>
      </c>
      <c r="F499" s="138"/>
      <c r="G499" s="146">
        <f>+G500+G504+G508+G512</f>
        <v>361.7</v>
      </c>
      <c r="H499" s="146">
        <f t="shared" ref="H499:I499" si="247">+H500+H504+H508+H512</f>
        <v>361.7</v>
      </c>
      <c r="I499" s="146">
        <f t="shared" si="247"/>
        <v>250</v>
      </c>
    </row>
    <row r="500" spans="1:13" ht="47.25">
      <c r="A500" s="176">
        <v>484</v>
      </c>
      <c r="B500" s="145" t="s">
        <v>196</v>
      </c>
      <c r="C500" s="138">
        <v>952</v>
      </c>
      <c r="D500" s="138" t="s">
        <v>509</v>
      </c>
      <c r="E500" s="138" t="s">
        <v>197</v>
      </c>
      <c r="F500" s="138"/>
      <c r="G500" s="146">
        <f>G501</f>
        <v>11.7</v>
      </c>
      <c r="H500" s="146">
        <f t="shared" ref="H500:I500" si="248">H501</f>
        <v>11.7</v>
      </c>
      <c r="I500" s="146">
        <f t="shared" si="248"/>
        <v>0</v>
      </c>
    </row>
    <row r="501" spans="1:13" ht="47.25">
      <c r="A501" s="176">
        <v>485</v>
      </c>
      <c r="B501" s="139" t="s">
        <v>109</v>
      </c>
      <c r="C501" s="138">
        <v>952</v>
      </c>
      <c r="D501" s="138" t="s">
        <v>509</v>
      </c>
      <c r="E501" s="138" t="s">
        <v>197</v>
      </c>
      <c r="F501" s="138">
        <v>600</v>
      </c>
      <c r="G501" s="146">
        <f>G502</f>
        <v>11.7</v>
      </c>
      <c r="H501" s="146">
        <f t="shared" ref="H501:I502" si="249">H502</f>
        <v>11.7</v>
      </c>
      <c r="I501" s="146">
        <f t="shared" si="249"/>
        <v>0</v>
      </c>
    </row>
    <row r="502" spans="1:13">
      <c r="A502" s="176">
        <v>486</v>
      </c>
      <c r="B502" s="139" t="s">
        <v>160</v>
      </c>
      <c r="C502" s="138">
        <v>952</v>
      </c>
      <c r="D502" s="138" t="s">
        <v>509</v>
      </c>
      <c r="E502" s="138" t="s">
        <v>197</v>
      </c>
      <c r="F502" s="138">
        <v>610</v>
      </c>
      <c r="G502" s="146">
        <f>G503</f>
        <v>11.7</v>
      </c>
      <c r="H502" s="146">
        <f t="shared" si="249"/>
        <v>11.7</v>
      </c>
      <c r="I502" s="146">
        <f t="shared" si="249"/>
        <v>0</v>
      </c>
    </row>
    <row r="503" spans="1:13">
      <c r="A503" s="176">
        <v>487</v>
      </c>
      <c r="B503" s="145" t="s">
        <v>162</v>
      </c>
      <c r="C503" s="138">
        <v>952</v>
      </c>
      <c r="D503" s="138" t="s">
        <v>509</v>
      </c>
      <c r="E503" s="138" t="s">
        <v>197</v>
      </c>
      <c r="F503" s="138">
        <v>612</v>
      </c>
      <c r="G503" s="146">
        <v>11.7</v>
      </c>
      <c r="H503" s="146">
        <v>11.7</v>
      </c>
      <c r="I503" s="146">
        <v>0</v>
      </c>
      <c r="K503" s="92">
        <f>G503</f>
        <v>11.7</v>
      </c>
      <c r="L503" s="92">
        <f t="shared" ref="L503:M503" si="250">H503</f>
        <v>11.7</v>
      </c>
      <c r="M503" s="92">
        <f t="shared" si="250"/>
        <v>0</v>
      </c>
    </row>
    <row r="504" spans="1:13" ht="31.5">
      <c r="A504" s="176">
        <v>488</v>
      </c>
      <c r="B504" s="145" t="s">
        <v>191</v>
      </c>
      <c r="C504" s="138">
        <v>952</v>
      </c>
      <c r="D504" s="138" t="s">
        <v>509</v>
      </c>
      <c r="E504" s="138" t="s">
        <v>192</v>
      </c>
      <c r="F504" s="138"/>
      <c r="G504" s="146">
        <f>G505</f>
        <v>250</v>
      </c>
      <c r="H504" s="146">
        <f t="shared" ref="H504:I504" si="251">H505</f>
        <v>250</v>
      </c>
      <c r="I504" s="146">
        <f t="shared" si="251"/>
        <v>250</v>
      </c>
    </row>
    <row r="505" spans="1:13" ht="47.25">
      <c r="A505" s="176">
        <v>489</v>
      </c>
      <c r="B505" s="139" t="s">
        <v>109</v>
      </c>
      <c r="C505" s="138">
        <v>952</v>
      </c>
      <c r="D505" s="138" t="s">
        <v>509</v>
      </c>
      <c r="E505" s="138" t="s">
        <v>192</v>
      </c>
      <c r="F505" s="138">
        <v>600</v>
      </c>
      <c r="G505" s="146">
        <f>G506</f>
        <v>250</v>
      </c>
      <c r="H505" s="146">
        <f t="shared" ref="H505:I506" si="252">H506</f>
        <v>250</v>
      </c>
      <c r="I505" s="146">
        <f t="shared" si="252"/>
        <v>250</v>
      </c>
    </row>
    <row r="506" spans="1:13">
      <c r="A506" s="176">
        <v>490</v>
      </c>
      <c r="B506" s="139" t="s">
        <v>160</v>
      </c>
      <c r="C506" s="138">
        <v>952</v>
      </c>
      <c r="D506" s="138" t="s">
        <v>509</v>
      </c>
      <c r="E506" s="138" t="s">
        <v>192</v>
      </c>
      <c r="F506" s="138">
        <v>610</v>
      </c>
      <c r="G506" s="146">
        <f>G507</f>
        <v>250</v>
      </c>
      <c r="H506" s="146">
        <f t="shared" si="252"/>
        <v>250</v>
      </c>
      <c r="I506" s="146">
        <f t="shared" si="252"/>
        <v>250</v>
      </c>
    </row>
    <row r="507" spans="1:13" ht="63">
      <c r="A507" s="176">
        <v>491</v>
      </c>
      <c r="B507" s="145" t="s">
        <v>161</v>
      </c>
      <c r="C507" s="138">
        <v>952</v>
      </c>
      <c r="D507" s="138" t="s">
        <v>509</v>
      </c>
      <c r="E507" s="138" t="s">
        <v>192</v>
      </c>
      <c r="F507" s="138">
        <v>611</v>
      </c>
      <c r="G507" s="146">
        <v>250</v>
      </c>
      <c r="H507" s="146">
        <v>250</v>
      </c>
      <c r="I507" s="146">
        <v>250</v>
      </c>
    </row>
    <row r="508" spans="1:13" ht="47.25">
      <c r="A508" s="176">
        <v>492</v>
      </c>
      <c r="B508" s="145" t="s">
        <v>193</v>
      </c>
      <c r="C508" s="138">
        <v>952</v>
      </c>
      <c r="D508" s="138" t="s">
        <v>509</v>
      </c>
      <c r="E508" s="138" t="s">
        <v>195</v>
      </c>
      <c r="F508" s="138"/>
      <c r="G508" s="146">
        <f>G509</f>
        <v>90</v>
      </c>
      <c r="H508" s="146">
        <f t="shared" ref="H508:I508" si="253">H509</f>
        <v>90</v>
      </c>
      <c r="I508" s="146">
        <f t="shared" si="253"/>
        <v>0</v>
      </c>
    </row>
    <row r="509" spans="1:13" ht="47.25">
      <c r="A509" s="176">
        <v>493</v>
      </c>
      <c r="B509" s="139" t="s">
        <v>109</v>
      </c>
      <c r="C509" s="138">
        <v>952</v>
      </c>
      <c r="D509" s="138" t="s">
        <v>509</v>
      </c>
      <c r="E509" s="138" t="s">
        <v>195</v>
      </c>
      <c r="F509" s="138">
        <v>600</v>
      </c>
      <c r="G509" s="146">
        <f>G510</f>
        <v>90</v>
      </c>
      <c r="H509" s="146">
        <f t="shared" ref="H509:I510" si="254">H510</f>
        <v>90</v>
      </c>
      <c r="I509" s="146">
        <f t="shared" si="254"/>
        <v>0</v>
      </c>
    </row>
    <row r="510" spans="1:13">
      <c r="A510" s="176">
        <v>494</v>
      </c>
      <c r="B510" s="139" t="s">
        <v>160</v>
      </c>
      <c r="C510" s="138">
        <v>952</v>
      </c>
      <c r="D510" s="138" t="s">
        <v>509</v>
      </c>
      <c r="E510" s="138" t="s">
        <v>195</v>
      </c>
      <c r="F510" s="138">
        <v>610</v>
      </c>
      <c r="G510" s="146">
        <f>G511</f>
        <v>90</v>
      </c>
      <c r="H510" s="146">
        <f t="shared" si="254"/>
        <v>90</v>
      </c>
      <c r="I510" s="146">
        <f t="shared" si="254"/>
        <v>0</v>
      </c>
    </row>
    <row r="511" spans="1:13">
      <c r="A511" s="176">
        <v>495</v>
      </c>
      <c r="B511" s="145" t="s">
        <v>162</v>
      </c>
      <c r="C511" s="138">
        <v>952</v>
      </c>
      <c r="D511" s="138" t="s">
        <v>509</v>
      </c>
      <c r="E511" s="138" t="s">
        <v>195</v>
      </c>
      <c r="F511" s="138">
        <v>612</v>
      </c>
      <c r="G511" s="146">
        <v>90</v>
      </c>
      <c r="H511" s="146">
        <v>90</v>
      </c>
      <c r="I511" s="146">
        <v>0</v>
      </c>
    </row>
    <row r="512" spans="1:13" ht="47.25">
      <c r="A512" s="176">
        <v>496</v>
      </c>
      <c r="B512" s="145" t="s">
        <v>193</v>
      </c>
      <c r="C512" s="138">
        <v>952</v>
      </c>
      <c r="D512" s="138" t="s">
        <v>509</v>
      </c>
      <c r="E512" s="138" t="s">
        <v>194</v>
      </c>
      <c r="F512" s="138"/>
      <c r="G512" s="146">
        <f>G513</f>
        <v>10</v>
      </c>
      <c r="H512" s="146">
        <f t="shared" ref="H512:I512" si="255">H513</f>
        <v>10</v>
      </c>
      <c r="I512" s="146">
        <f t="shared" si="255"/>
        <v>0</v>
      </c>
    </row>
    <row r="513" spans="1:9" ht="47.25">
      <c r="A513" s="176">
        <v>497</v>
      </c>
      <c r="B513" s="139" t="s">
        <v>109</v>
      </c>
      <c r="C513" s="138">
        <v>952</v>
      </c>
      <c r="D513" s="138" t="s">
        <v>509</v>
      </c>
      <c r="E513" s="138" t="s">
        <v>194</v>
      </c>
      <c r="F513" s="138">
        <v>600</v>
      </c>
      <c r="G513" s="146">
        <f>G514</f>
        <v>10</v>
      </c>
      <c r="H513" s="146">
        <f t="shared" ref="H513:I513" si="256">H514</f>
        <v>10</v>
      </c>
      <c r="I513" s="146">
        <f t="shared" si="256"/>
        <v>0</v>
      </c>
    </row>
    <row r="514" spans="1:9">
      <c r="A514" s="176">
        <v>498</v>
      </c>
      <c r="B514" s="139" t="s">
        <v>160</v>
      </c>
      <c r="C514" s="138">
        <v>952</v>
      </c>
      <c r="D514" s="138" t="s">
        <v>509</v>
      </c>
      <c r="E514" s="138" t="s">
        <v>194</v>
      </c>
      <c r="F514" s="138">
        <v>610</v>
      </c>
      <c r="G514" s="146">
        <f>G515</f>
        <v>10</v>
      </c>
      <c r="H514" s="146">
        <f t="shared" ref="H514:I514" si="257">H515</f>
        <v>10</v>
      </c>
      <c r="I514" s="146">
        <f t="shared" si="257"/>
        <v>0</v>
      </c>
    </row>
    <row r="515" spans="1:9">
      <c r="A515" s="176">
        <v>499</v>
      </c>
      <c r="B515" s="145" t="s">
        <v>162</v>
      </c>
      <c r="C515" s="138">
        <v>952</v>
      </c>
      <c r="D515" s="138" t="s">
        <v>509</v>
      </c>
      <c r="E515" s="138" t="s">
        <v>194</v>
      </c>
      <c r="F515" s="138">
        <v>612</v>
      </c>
      <c r="G515" s="146">
        <v>10</v>
      </c>
      <c r="H515" s="146">
        <v>10</v>
      </c>
      <c r="I515" s="146">
        <v>0</v>
      </c>
    </row>
    <row r="516" spans="1:9" ht="31.5">
      <c r="A516" s="176">
        <v>500</v>
      </c>
      <c r="B516" s="139" t="s">
        <v>188</v>
      </c>
      <c r="C516" s="138">
        <v>952</v>
      </c>
      <c r="D516" s="138" t="s">
        <v>510</v>
      </c>
      <c r="E516" s="138"/>
      <c r="F516" s="138"/>
      <c r="G516" s="146">
        <f>G517</f>
        <v>6970.32</v>
      </c>
      <c r="H516" s="146">
        <f t="shared" ref="H516:I518" si="258">H517</f>
        <v>6970.32</v>
      </c>
      <c r="I516" s="146">
        <f t="shared" si="258"/>
        <v>6970.32</v>
      </c>
    </row>
    <row r="517" spans="1:9" ht="31.5">
      <c r="A517" s="176">
        <v>501</v>
      </c>
      <c r="B517" s="136" t="s">
        <v>434</v>
      </c>
      <c r="C517" s="138">
        <v>952</v>
      </c>
      <c r="D517" s="138" t="s">
        <v>510</v>
      </c>
      <c r="E517" s="138" t="s">
        <v>146</v>
      </c>
      <c r="F517" s="138"/>
      <c r="G517" s="146">
        <f>G518+G528</f>
        <v>6970.32</v>
      </c>
      <c r="H517" s="146">
        <f t="shared" ref="H517:I517" si="259">H518+H528</f>
        <v>6970.32</v>
      </c>
      <c r="I517" s="146">
        <f t="shared" si="259"/>
        <v>6970.32</v>
      </c>
    </row>
    <row r="518" spans="1:9" ht="47.25">
      <c r="A518" s="176">
        <v>502</v>
      </c>
      <c r="B518" s="136" t="s">
        <v>156</v>
      </c>
      <c r="C518" s="138">
        <v>952</v>
      </c>
      <c r="D518" s="138" t="s">
        <v>510</v>
      </c>
      <c r="E518" s="138" t="s">
        <v>157</v>
      </c>
      <c r="F518" s="138"/>
      <c r="G518" s="146">
        <f>G519</f>
        <v>6286.19</v>
      </c>
      <c r="H518" s="146">
        <f t="shared" si="258"/>
        <v>6286.19</v>
      </c>
      <c r="I518" s="146">
        <f t="shared" si="258"/>
        <v>6286.19</v>
      </c>
    </row>
    <row r="519" spans="1:9" ht="31.5">
      <c r="A519" s="176">
        <v>503</v>
      </c>
      <c r="B519" s="136" t="s">
        <v>189</v>
      </c>
      <c r="C519" s="138">
        <v>952</v>
      </c>
      <c r="D519" s="138" t="s">
        <v>510</v>
      </c>
      <c r="E519" s="138" t="s">
        <v>159</v>
      </c>
      <c r="F519" s="138"/>
      <c r="G519" s="146">
        <f>G520+G525</f>
        <v>6286.19</v>
      </c>
      <c r="H519" s="146">
        <f t="shared" ref="H519:I519" si="260">H520+H525</f>
        <v>6286.19</v>
      </c>
      <c r="I519" s="146">
        <f t="shared" si="260"/>
        <v>6286.19</v>
      </c>
    </row>
    <row r="520" spans="1:9" ht="78.75">
      <c r="A520" s="176">
        <v>504</v>
      </c>
      <c r="B520" s="139" t="s">
        <v>27</v>
      </c>
      <c r="C520" s="138">
        <v>952</v>
      </c>
      <c r="D520" s="138" t="s">
        <v>510</v>
      </c>
      <c r="E520" s="138" t="s">
        <v>159</v>
      </c>
      <c r="F520" s="138">
        <v>100</v>
      </c>
      <c r="G520" s="146">
        <f>G521</f>
        <v>5611.23</v>
      </c>
      <c r="H520" s="146">
        <f t="shared" ref="H520:I520" si="261">H521</f>
        <v>5611.23</v>
      </c>
      <c r="I520" s="146">
        <f t="shared" si="261"/>
        <v>5611.23</v>
      </c>
    </row>
    <row r="521" spans="1:9" ht="31.5">
      <c r="A521" s="176">
        <v>505</v>
      </c>
      <c r="B521" s="139" t="s">
        <v>150</v>
      </c>
      <c r="C521" s="138">
        <v>952</v>
      </c>
      <c r="D521" s="138" t="s">
        <v>510</v>
      </c>
      <c r="E521" s="138" t="s">
        <v>159</v>
      </c>
      <c r="F521" s="138">
        <v>110</v>
      </c>
      <c r="G521" s="146">
        <f>G522+G523+G524</f>
        <v>5611.23</v>
      </c>
      <c r="H521" s="163">
        <f t="shared" ref="H521:I521" si="262">H522+H523+H524</f>
        <v>5611.23</v>
      </c>
      <c r="I521" s="163">
        <f t="shared" si="262"/>
        <v>5611.23</v>
      </c>
    </row>
    <row r="522" spans="1:9">
      <c r="A522" s="176">
        <v>506</v>
      </c>
      <c r="B522" s="169" t="s">
        <v>555</v>
      </c>
      <c r="C522" s="138">
        <v>952</v>
      </c>
      <c r="D522" s="138" t="s">
        <v>510</v>
      </c>
      <c r="E522" s="138" t="s">
        <v>159</v>
      </c>
      <c r="F522" s="138">
        <v>111</v>
      </c>
      <c r="G522" s="146">
        <f>5433.73-1261.33</f>
        <v>4172.3999999999996</v>
      </c>
      <c r="H522" s="146">
        <v>4172.3999999999996</v>
      </c>
      <c r="I522" s="146">
        <v>4172.3999999999996</v>
      </c>
    </row>
    <row r="523" spans="1:9" ht="31.5">
      <c r="A523" s="176">
        <v>507</v>
      </c>
      <c r="B523" s="46" t="s">
        <v>190</v>
      </c>
      <c r="C523" s="138">
        <v>952</v>
      </c>
      <c r="D523" s="138" t="s">
        <v>510</v>
      </c>
      <c r="E523" s="138" t="s">
        <v>159</v>
      </c>
      <c r="F523" s="138">
        <v>112</v>
      </c>
      <c r="G523" s="146">
        <v>177.5</v>
      </c>
      <c r="H523" s="146">
        <v>177.5</v>
      </c>
      <c r="I523" s="146">
        <v>177.5</v>
      </c>
    </row>
    <row r="524" spans="1:9" ht="63">
      <c r="A524" s="176">
        <v>508</v>
      </c>
      <c r="B524" s="162" t="s">
        <v>551</v>
      </c>
      <c r="C524" s="161">
        <v>952</v>
      </c>
      <c r="D524" s="161" t="s">
        <v>510</v>
      </c>
      <c r="E524" s="161" t="s">
        <v>159</v>
      </c>
      <c r="F524" s="161">
        <v>119</v>
      </c>
      <c r="G524" s="163">
        <v>1261.33</v>
      </c>
      <c r="H524" s="163">
        <v>1261.33</v>
      </c>
      <c r="I524" s="163">
        <v>1261.33</v>
      </c>
    </row>
    <row r="525" spans="1:9" ht="31.5">
      <c r="A525" s="176">
        <v>509</v>
      </c>
      <c r="B525" s="139" t="s">
        <v>35</v>
      </c>
      <c r="C525" s="138">
        <v>952</v>
      </c>
      <c r="D525" s="138" t="s">
        <v>510</v>
      </c>
      <c r="E525" s="138" t="s">
        <v>159</v>
      </c>
      <c r="F525" s="138">
        <v>200</v>
      </c>
      <c r="G525" s="146">
        <f>G527</f>
        <v>674.96</v>
      </c>
      <c r="H525" s="146">
        <f t="shared" ref="H525:I525" si="263">H527</f>
        <v>674.96</v>
      </c>
      <c r="I525" s="146">
        <f t="shared" si="263"/>
        <v>674.96</v>
      </c>
    </row>
    <row r="526" spans="1:9" ht="47.25">
      <c r="A526" s="176">
        <v>510</v>
      </c>
      <c r="B526" s="139" t="s">
        <v>36</v>
      </c>
      <c r="C526" s="138">
        <v>952</v>
      </c>
      <c r="D526" s="138" t="s">
        <v>510</v>
      </c>
      <c r="E526" s="138" t="s">
        <v>159</v>
      </c>
      <c r="F526" s="138">
        <v>240</v>
      </c>
      <c r="G526" s="146">
        <f>G527</f>
        <v>674.96</v>
      </c>
      <c r="H526" s="146">
        <f t="shared" ref="H526:I526" si="264">H527</f>
        <v>674.96</v>
      </c>
      <c r="I526" s="146">
        <f t="shared" si="264"/>
        <v>674.96</v>
      </c>
    </row>
    <row r="527" spans="1:9" ht="47.25">
      <c r="A527" s="176">
        <v>511</v>
      </c>
      <c r="B527" s="136" t="s">
        <v>36</v>
      </c>
      <c r="C527" s="138">
        <v>952</v>
      </c>
      <c r="D527" s="138" t="s">
        <v>510</v>
      </c>
      <c r="E527" s="138" t="s">
        <v>159</v>
      </c>
      <c r="F527" s="138">
        <v>244</v>
      </c>
      <c r="G527" s="146">
        <v>674.96</v>
      </c>
      <c r="H527" s="146">
        <v>674.96</v>
      </c>
      <c r="I527" s="146">
        <v>674.96</v>
      </c>
    </row>
    <row r="528" spans="1:9" ht="31.5">
      <c r="A528" s="176">
        <v>512</v>
      </c>
      <c r="B528" s="136" t="s">
        <v>435</v>
      </c>
      <c r="C528" s="138">
        <v>952</v>
      </c>
      <c r="D528" s="138" t="s">
        <v>510</v>
      </c>
      <c r="E528" s="138" t="s">
        <v>436</v>
      </c>
      <c r="F528" s="138"/>
      <c r="G528" s="146">
        <f>G529+G533</f>
        <v>684.13</v>
      </c>
      <c r="H528" s="146">
        <f t="shared" ref="H528:I528" si="265">H529+H533</f>
        <v>684.13</v>
      </c>
      <c r="I528" s="146">
        <f t="shared" si="265"/>
        <v>684.13</v>
      </c>
    </row>
    <row r="529" spans="1:9" ht="47.25">
      <c r="A529" s="176">
        <v>513</v>
      </c>
      <c r="B529" s="136" t="s">
        <v>440</v>
      </c>
      <c r="C529" s="138">
        <v>952</v>
      </c>
      <c r="D529" s="138" t="s">
        <v>510</v>
      </c>
      <c r="E529" s="138" t="s">
        <v>442</v>
      </c>
      <c r="F529" s="138"/>
      <c r="G529" s="146">
        <f>G530</f>
        <v>659.13</v>
      </c>
      <c r="H529" s="146">
        <f t="shared" ref="H529:I531" si="266">H530</f>
        <v>659.13</v>
      </c>
      <c r="I529" s="146">
        <f t="shared" si="266"/>
        <v>659.13</v>
      </c>
    </row>
    <row r="530" spans="1:9" ht="47.25">
      <c r="A530" s="176">
        <v>514</v>
      </c>
      <c r="B530" s="139" t="s">
        <v>109</v>
      </c>
      <c r="C530" s="138">
        <v>952</v>
      </c>
      <c r="D530" s="138" t="s">
        <v>510</v>
      </c>
      <c r="E530" s="138" t="s">
        <v>442</v>
      </c>
      <c r="F530" s="138">
        <v>600</v>
      </c>
      <c r="G530" s="146">
        <f>G531</f>
        <v>659.13</v>
      </c>
      <c r="H530" s="146">
        <f t="shared" si="266"/>
        <v>659.13</v>
      </c>
      <c r="I530" s="146">
        <f t="shared" si="266"/>
        <v>659.13</v>
      </c>
    </row>
    <row r="531" spans="1:9">
      <c r="A531" s="176">
        <v>515</v>
      </c>
      <c r="B531" s="139" t="s">
        <v>160</v>
      </c>
      <c r="C531" s="138">
        <v>952</v>
      </c>
      <c r="D531" s="138" t="s">
        <v>510</v>
      </c>
      <c r="E531" s="138" t="s">
        <v>442</v>
      </c>
      <c r="F531" s="138">
        <v>610</v>
      </c>
      <c r="G531" s="146">
        <f>G532</f>
        <v>659.13</v>
      </c>
      <c r="H531" s="146">
        <f t="shared" si="266"/>
        <v>659.13</v>
      </c>
      <c r="I531" s="146">
        <f t="shared" si="266"/>
        <v>659.13</v>
      </c>
    </row>
    <row r="532" spans="1:9">
      <c r="A532" s="176">
        <v>516</v>
      </c>
      <c r="B532" s="145" t="s">
        <v>162</v>
      </c>
      <c r="C532" s="138">
        <v>952</v>
      </c>
      <c r="D532" s="138" t="s">
        <v>510</v>
      </c>
      <c r="E532" s="138" t="s">
        <v>442</v>
      </c>
      <c r="F532" s="138">
        <v>612</v>
      </c>
      <c r="G532" s="146">
        <v>659.13</v>
      </c>
      <c r="H532" s="146">
        <v>659.13</v>
      </c>
      <c r="I532" s="146">
        <v>659.13</v>
      </c>
    </row>
    <row r="533" spans="1:9" ht="96" customHeight="1">
      <c r="A533" s="176">
        <v>517</v>
      </c>
      <c r="B533" s="33" t="s">
        <v>441</v>
      </c>
      <c r="C533" s="138">
        <v>952</v>
      </c>
      <c r="D533" s="138" t="s">
        <v>510</v>
      </c>
      <c r="E533" s="138" t="s">
        <v>443</v>
      </c>
      <c r="F533" s="138"/>
      <c r="G533" s="146">
        <f>G534</f>
        <v>25</v>
      </c>
      <c r="H533" s="146">
        <f t="shared" ref="H533:I535" si="267">H534</f>
        <v>25</v>
      </c>
      <c r="I533" s="146">
        <f t="shared" si="267"/>
        <v>25</v>
      </c>
    </row>
    <row r="534" spans="1:9" ht="21.75" customHeight="1">
      <c r="A534" s="176">
        <v>518</v>
      </c>
      <c r="B534" s="139" t="s">
        <v>109</v>
      </c>
      <c r="C534" s="138">
        <v>952</v>
      </c>
      <c r="D534" s="138" t="s">
        <v>510</v>
      </c>
      <c r="E534" s="138" t="s">
        <v>443</v>
      </c>
      <c r="F534" s="138">
        <v>600</v>
      </c>
      <c r="G534" s="146">
        <f>G535</f>
        <v>25</v>
      </c>
      <c r="H534" s="146">
        <f t="shared" si="267"/>
        <v>25</v>
      </c>
      <c r="I534" s="146">
        <f t="shared" si="267"/>
        <v>25</v>
      </c>
    </row>
    <row r="535" spans="1:9">
      <c r="A535" s="176">
        <v>519</v>
      </c>
      <c r="B535" s="139" t="s">
        <v>160</v>
      </c>
      <c r="C535" s="138">
        <v>952</v>
      </c>
      <c r="D535" s="138" t="s">
        <v>510</v>
      </c>
      <c r="E535" s="138" t="s">
        <v>443</v>
      </c>
      <c r="F535" s="138">
        <v>610</v>
      </c>
      <c r="G535" s="146">
        <f>G536</f>
        <v>25</v>
      </c>
      <c r="H535" s="146">
        <f t="shared" si="267"/>
        <v>25</v>
      </c>
      <c r="I535" s="146">
        <f t="shared" si="267"/>
        <v>25</v>
      </c>
    </row>
    <row r="536" spans="1:9">
      <c r="A536" s="176">
        <v>520</v>
      </c>
      <c r="B536" s="145" t="s">
        <v>162</v>
      </c>
      <c r="C536" s="138">
        <v>952</v>
      </c>
      <c r="D536" s="138" t="s">
        <v>510</v>
      </c>
      <c r="E536" s="138" t="s">
        <v>443</v>
      </c>
      <c r="F536" s="138">
        <v>612</v>
      </c>
      <c r="G536" s="146">
        <v>25</v>
      </c>
      <c r="H536" s="146">
        <v>25</v>
      </c>
      <c r="I536" s="146">
        <v>25</v>
      </c>
    </row>
    <row r="537" spans="1:9" ht="31.5">
      <c r="A537" s="176">
        <v>521</v>
      </c>
      <c r="B537" s="84" t="s">
        <v>198</v>
      </c>
      <c r="C537" s="82">
        <v>953</v>
      </c>
      <c r="D537" s="82"/>
      <c r="E537" s="82"/>
      <c r="F537" s="82"/>
      <c r="G537" s="83">
        <f>G538</f>
        <v>37784.79</v>
      </c>
      <c r="H537" s="83">
        <f t="shared" ref="H537:I537" si="268">H538</f>
        <v>37784.79</v>
      </c>
      <c r="I537" s="83">
        <f t="shared" si="268"/>
        <v>37784.79</v>
      </c>
    </row>
    <row r="538" spans="1:9">
      <c r="A538" s="176">
        <v>522</v>
      </c>
      <c r="B538" s="12" t="s">
        <v>134</v>
      </c>
      <c r="C538" s="42">
        <v>953</v>
      </c>
      <c r="D538" s="42" t="s">
        <v>135</v>
      </c>
      <c r="E538" s="42"/>
      <c r="F538" s="42"/>
      <c r="G538" s="59">
        <f>G539+G546+G558+G568</f>
        <v>37784.79</v>
      </c>
      <c r="H538" s="59">
        <f>H539+H546+H558+H568</f>
        <v>37784.79</v>
      </c>
      <c r="I538" s="59">
        <f>I539+I546+I558+I568</f>
        <v>37784.79</v>
      </c>
    </row>
    <row r="539" spans="1:9">
      <c r="A539" s="176">
        <v>523</v>
      </c>
      <c r="B539" s="12" t="s">
        <v>223</v>
      </c>
      <c r="C539" s="42">
        <v>953</v>
      </c>
      <c r="D539" s="42" t="s">
        <v>224</v>
      </c>
      <c r="E539" s="42"/>
      <c r="F539" s="42"/>
      <c r="G539" s="59">
        <f t="shared" ref="G539:G544" si="269">G540</f>
        <v>490</v>
      </c>
      <c r="H539" s="59">
        <f t="shared" ref="H539:I542" si="270">H540</f>
        <v>490</v>
      </c>
      <c r="I539" s="59">
        <f t="shared" si="270"/>
        <v>490</v>
      </c>
    </row>
    <row r="540" spans="1:9" ht="47.25">
      <c r="A540" s="176">
        <v>524</v>
      </c>
      <c r="B540" s="136" t="s">
        <v>225</v>
      </c>
      <c r="C540" s="42">
        <v>953</v>
      </c>
      <c r="D540" s="42" t="s">
        <v>224</v>
      </c>
      <c r="E540" s="42" t="s">
        <v>227</v>
      </c>
      <c r="F540" s="42"/>
      <c r="G540" s="59">
        <f t="shared" si="269"/>
        <v>490</v>
      </c>
      <c r="H540" s="59">
        <f t="shared" si="270"/>
        <v>490</v>
      </c>
      <c r="I540" s="59">
        <f t="shared" si="270"/>
        <v>490</v>
      </c>
    </row>
    <row r="541" spans="1:9" ht="31.5">
      <c r="A541" s="176">
        <v>525</v>
      </c>
      <c r="B541" s="145" t="s">
        <v>226</v>
      </c>
      <c r="C541" s="42">
        <v>953</v>
      </c>
      <c r="D541" s="42" t="s">
        <v>224</v>
      </c>
      <c r="E541" s="42" t="s">
        <v>228</v>
      </c>
      <c r="F541" s="42"/>
      <c r="G541" s="59">
        <f t="shared" si="269"/>
        <v>490</v>
      </c>
      <c r="H541" s="59">
        <f t="shared" si="270"/>
        <v>490</v>
      </c>
      <c r="I541" s="59">
        <f t="shared" si="270"/>
        <v>490</v>
      </c>
    </row>
    <row r="542" spans="1:9" ht="63">
      <c r="A542" s="176">
        <v>526</v>
      </c>
      <c r="B542" s="136" t="s">
        <v>229</v>
      </c>
      <c r="C542" s="42">
        <v>953</v>
      </c>
      <c r="D542" s="42" t="s">
        <v>224</v>
      </c>
      <c r="E542" s="42" t="s">
        <v>230</v>
      </c>
      <c r="F542" s="42"/>
      <c r="G542" s="59">
        <f t="shared" si="269"/>
        <v>490</v>
      </c>
      <c r="H542" s="59">
        <f t="shared" si="270"/>
        <v>490</v>
      </c>
      <c r="I542" s="59">
        <f t="shared" si="270"/>
        <v>490</v>
      </c>
    </row>
    <row r="543" spans="1:9" ht="31.5">
      <c r="A543" s="176">
        <v>527</v>
      </c>
      <c r="B543" s="139" t="s">
        <v>231</v>
      </c>
      <c r="C543" s="42">
        <v>953</v>
      </c>
      <c r="D543" s="42" t="s">
        <v>224</v>
      </c>
      <c r="E543" s="42" t="s">
        <v>230</v>
      </c>
      <c r="F543" s="42">
        <v>300</v>
      </c>
      <c r="G543" s="59">
        <f t="shared" si="269"/>
        <v>490</v>
      </c>
      <c r="H543" s="59">
        <f t="shared" ref="H543:I544" si="271">H544</f>
        <v>490</v>
      </c>
      <c r="I543" s="59">
        <f t="shared" si="271"/>
        <v>490</v>
      </c>
    </row>
    <row r="544" spans="1:9" ht="31.5">
      <c r="A544" s="176">
        <v>528</v>
      </c>
      <c r="B544" s="139" t="s">
        <v>232</v>
      </c>
      <c r="C544" s="42">
        <v>953</v>
      </c>
      <c r="D544" s="42" t="s">
        <v>224</v>
      </c>
      <c r="E544" s="42" t="s">
        <v>230</v>
      </c>
      <c r="F544" s="42">
        <v>310</v>
      </c>
      <c r="G544" s="59">
        <f t="shared" si="269"/>
        <v>490</v>
      </c>
      <c r="H544" s="59">
        <f t="shared" si="271"/>
        <v>490</v>
      </c>
      <c r="I544" s="59">
        <f t="shared" si="271"/>
        <v>490</v>
      </c>
    </row>
    <row r="545" spans="1:13">
      <c r="A545" s="176">
        <v>529</v>
      </c>
      <c r="B545" s="136" t="s">
        <v>233</v>
      </c>
      <c r="C545" s="42">
        <v>953</v>
      </c>
      <c r="D545" s="42" t="s">
        <v>224</v>
      </c>
      <c r="E545" s="42" t="s">
        <v>230</v>
      </c>
      <c r="F545" s="138">
        <v>312</v>
      </c>
      <c r="G545" s="146">
        <v>490</v>
      </c>
      <c r="H545" s="146">
        <v>490</v>
      </c>
      <c r="I545" s="146">
        <v>490</v>
      </c>
    </row>
    <row r="546" spans="1:13">
      <c r="A546" s="176">
        <v>530</v>
      </c>
      <c r="B546" s="139" t="s">
        <v>234</v>
      </c>
      <c r="C546" s="42">
        <v>953</v>
      </c>
      <c r="D546" s="42" t="s">
        <v>235</v>
      </c>
      <c r="E546" s="42"/>
      <c r="F546" s="138"/>
      <c r="G546" s="146">
        <f>G547</f>
        <v>28251.4</v>
      </c>
      <c r="H546" s="146">
        <f t="shared" ref="H546:I546" si="272">H547</f>
        <v>28251.4</v>
      </c>
      <c r="I546" s="146">
        <f t="shared" si="272"/>
        <v>28251.4</v>
      </c>
    </row>
    <row r="547" spans="1:13" ht="47.25">
      <c r="A547" s="176">
        <v>531</v>
      </c>
      <c r="B547" s="136" t="s">
        <v>225</v>
      </c>
      <c r="C547" s="42">
        <v>953</v>
      </c>
      <c r="D547" s="42" t="s">
        <v>235</v>
      </c>
      <c r="E547" s="42" t="s">
        <v>227</v>
      </c>
      <c r="F547" s="138"/>
      <c r="G547" s="146">
        <f>G548</f>
        <v>28251.4</v>
      </c>
      <c r="H547" s="146">
        <f t="shared" ref="H547:I547" si="273">H548</f>
        <v>28251.4</v>
      </c>
      <c r="I547" s="146">
        <f t="shared" si="273"/>
        <v>28251.4</v>
      </c>
    </row>
    <row r="548" spans="1:13" ht="31.5">
      <c r="A548" s="176">
        <v>532</v>
      </c>
      <c r="B548" s="136" t="s">
        <v>236</v>
      </c>
      <c r="C548" s="42">
        <v>953</v>
      </c>
      <c r="D548" s="42" t="s">
        <v>235</v>
      </c>
      <c r="E548" s="42" t="s">
        <v>237</v>
      </c>
      <c r="F548" s="138"/>
      <c r="G548" s="146">
        <f>G549+G555</f>
        <v>28251.4</v>
      </c>
      <c r="H548" s="146">
        <f t="shared" ref="H548:I548" si="274">H549+H555</f>
        <v>28251.4</v>
      </c>
      <c r="I548" s="146">
        <f t="shared" si="274"/>
        <v>28251.4</v>
      </c>
    </row>
    <row r="549" spans="1:13" ht="104.25" customHeight="1">
      <c r="A549" s="176">
        <v>533</v>
      </c>
      <c r="B549" s="136" t="s">
        <v>238</v>
      </c>
      <c r="C549" s="42">
        <v>953</v>
      </c>
      <c r="D549" s="42" t="s">
        <v>235</v>
      </c>
      <c r="E549" s="42" t="s">
        <v>239</v>
      </c>
      <c r="F549" s="138"/>
      <c r="G549" s="146">
        <f>G550</f>
        <v>28227.4</v>
      </c>
      <c r="H549" s="146">
        <f t="shared" ref="H549:I549" si="275">H550</f>
        <v>28227.4</v>
      </c>
      <c r="I549" s="146">
        <f t="shared" si="275"/>
        <v>28227.4</v>
      </c>
      <c r="K549" s="92">
        <f>G549</f>
        <v>28227.4</v>
      </c>
      <c r="L549" s="92">
        <f t="shared" ref="L549:M549" si="276">H549</f>
        <v>28227.4</v>
      </c>
      <c r="M549" s="92">
        <f t="shared" si="276"/>
        <v>28227.4</v>
      </c>
    </row>
    <row r="550" spans="1:13" ht="47.25">
      <c r="A550" s="176">
        <v>534</v>
      </c>
      <c r="B550" s="139" t="s">
        <v>109</v>
      </c>
      <c r="C550" s="42">
        <v>953</v>
      </c>
      <c r="D550" s="42" t="s">
        <v>235</v>
      </c>
      <c r="E550" s="42" t="s">
        <v>239</v>
      </c>
      <c r="F550" s="138">
        <v>600</v>
      </c>
      <c r="G550" s="146">
        <f>G551</f>
        <v>28227.4</v>
      </c>
      <c r="H550" s="146">
        <f t="shared" ref="H550:I550" si="277">H551</f>
        <v>28227.4</v>
      </c>
      <c r="I550" s="146">
        <f t="shared" si="277"/>
        <v>28227.4</v>
      </c>
    </row>
    <row r="551" spans="1:13">
      <c r="A551" s="176">
        <v>535</v>
      </c>
      <c r="B551" s="139" t="s">
        <v>160</v>
      </c>
      <c r="C551" s="42">
        <v>953</v>
      </c>
      <c r="D551" s="42" t="s">
        <v>235</v>
      </c>
      <c r="E551" s="42" t="s">
        <v>239</v>
      </c>
      <c r="F551" s="138">
        <v>610</v>
      </c>
      <c r="G551" s="146">
        <f>G552+G553</f>
        <v>28227.4</v>
      </c>
      <c r="H551" s="146">
        <f t="shared" ref="H551:I551" si="278">H552+H553</f>
        <v>28227.4</v>
      </c>
      <c r="I551" s="146">
        <f t="shared" si="278"/>
        <v>28227.4</v>
      </c>
    </row>
    <row r="552" spans="1:13" ht="63">
      <c r="A552" s="176">
        <v>536</v>
      </c>
      <c r="B552" s="145" t="s">
        <v>161</v>
      </c>
      <c r="C552" s="42">
        <v>953</v>
      </c>
      <c r="D552" s="42" t="s">
        <v>235</v>
      </c>
      <c r="E552" s="42" t="s">
        <v>239</v>
      </c>
      <c r="F552" s="138">
        <v>611</v>
      </c>
      <c r="G552" s="146">
        <v>27255</v>
      </c>
      <c r="H552" s="146">
        <v>27255</v>
      </c>
      <c r="I552" s="146">
        <v>27255</v>
      </c>
    </row>
    <row r="553" spans="1:13">
      <c r="A553" s="176">
        <v>537</v>
      </c>
      <c r="B553" s="145" t="s">
        <v>162</v>
      </c>
      <c r="C553" s="42">
        <v>953</v>
      </c>
      <c r="D553" s="42" t="s">
        <v>235</v>
      </c>
      <c r="E553" s="42" t="s">
        <v>239</v>
      </c>
      <c r="F553" s="138">
        <v>612</v>
      </c>
      <c r="G553" s="146">
        <v>972.4</v>
      </c>
      <c r="H553" s="146">
        <v>972.4</v>
      </c>
      <c r="I553" s="146">
        <v>972.4</v>
      </c>
    </row>
    <row r="554" spans="1:13" ht="31.5">
      <c r="A554" s="176">
        <v>538</v>
      </c>
      <c r="B554" s="145" t="s">
        <v>259</v>
      </c>
      <c r="C554" s="42">
        <v>953</v>
      </c>
      <c r="D554" s="42" t="s">
        <v>235</v>
      </c>
      <c r="E554" s="42" t="s">
        <v>260</v>
      </c>
      <c r="F554" s="138"/>
      <c r="G554" s="146">
        <f>G555</f>
        <v>24</v>
      </c>
      <c r="H554" s="146">
        <f t="shared" ref="H554:I554" si="279">H555</f>
        <v>24</v>
      </c>
      <c r="I554" s="146">
        <f t="shared" si="279"/>
        <v>24</v>
      </c>
    </row>
    <row r="555" spans="1:13" ht="47.25">
      <c r="A555" s="176">
        <v>539</v>
      </c>
      <c r="B555" s="139" t="s">
        <v>109</v>
      </c>
      <c r="C555" s="42">
        <v>953</v>
      </c>
      <c r="D555" s="42" t="s">
        <v>235</v>
      </c>
      <c r="E555" s="42" t="s">
        <v>260</v>
      </c>
      <c r="F555" s="138">
        <v>600</v>
      </c>
      <c r="G555" s="146">
        <f>G556</f>
        <v>24</v>
      </c>
      <c r="H555" s="146">
        <f t="shared" ref="H555:I556" si="280">H556</f>
        <v>24</v>
      </c>
      <c r="I555" s="146">
        <f t="shared" si="280"/>
        <v>24</v>
      </c>
    </row>
    <row r="556" spans="1:13">
      <c r="A556" s="176">
        <v>540</v>
      </c>
      <c r="B556" s="139" t="s">
        <v>160</v>
      </c>
      <c r="C556" s="42">
        <v>953</v>
      </c>
      <c r="D556" s="42" t="s">
        <v>235</v>
      </c>
      <c r="E556" s="42" t="s">
        <v>260</v>
      </c>
      <c r="F556" s="138">
        <v>610</v>
      </c>
      <c r="G556" s="146">
        <f>G557</f>
        <v>24</v>
      </c>
      <c r="H556" s="146">
        <f t="shared" si="280"/>
        <v>24</v>
      </c>
      <c r="I556" s="146">
        <f t="shared" si="280"/>
        <v>24</v>
      </c>
    </row>
    <row r="557" spans="1:13">
      <c r="A557" s="176">
        <v>541</v>
      </c>
      <c r="B557" s="145" t="s">
        <v>162</v>
      </c>
      <c r="C557" s="42">
        <v>953</v>
      </c>
      <c r="D557" s="42" t="s">
        <v>235</v>
      </c>
      <c r="E557" s="42" t="s">
        <v>260</v>
      </c>
      <c r="F557" s="138">
        <v>612</v>
      </c>
      <c r="G557" s="146">
        <v>24</v>
      </c>
      <c r="H557" s="146">
        <v>24</v>
      </c>
      <c r="I557" s="146">
        <v>24</v>
      </c>
    </row>
    <row r="558" spans="1:13">
      <c r="A558" s="176">
        <v>542</v>
      </c>
      <c r="B558" s="139" t="s">
        <v>240</v>
      </c>
      <c r="C558" s="42">
        <v>953</v>
      </c>
      <c r="D558" s="42" t="s">
        <v>241</v>
      </c>
      <c r="E558" s="42"/>
      <c r="F558" s="138"/>
      <c r="G558" s="146">
        <f>G559</f>
        <v>168.6</v>
      </c>
      <c r="H558" s="146">
        <f t="shared" ref="H558:I560" si="281">H559</f>
        <v>168.6</v>
      </c>
      <c r="I558" s="146">
        <f t="shared" si="281"/>
        <v>168.6</v>
      </c>
      <c r="K558" s="92">
        <f>G558</f>
        <v>168.6</v>
      </c>
      <c r="L558" s="92">
        <f t="shared" ref="L558:M558" si="282">H558</f>
        <v>168.6</v>
      </c>
      <c r="M558" s="92">
        <f t="shared" si="282"/>
        <v>168.6</v>
      </c>
    </row>
    <row r="559" spans="1:13" ht="47.25">
      <c r="A559" s="176">
        <v>543</v>
      </c>
      <c r="B559" s="147" t="s">
        <v>225</v>
      </c>
      <c r="C559" s="42">
        <v>953</v>
      </c>
      <c r="D559" s="42" t="s">
        <v>241</v>
      </c>
      <c r="E559" s="42" t="s">
        <v>227</v>
      </c>
      <c r="F559" s="138"/>
      <c r="G559" s="146">
        <f>G560</f>
        <v>168.6</v>
      </c>
      <c r="H559" s="146">
        <f t="shared" si="281"/>
        <v>168.6</v>
      </c>
      <c r="I559" s="146">
        <f t="shared" si="281"/>
        <v>168.6</v>
      </c>
    </row>
    <row r="560" spans="1:13" ht="31.5">
      <c r="A560" s="176">
        <v>544</v>
      </c>
      <c r="B560" s="145" t="s">
        <v>242</v>
      </c>
      <c r="C560" s="42">
        <v>953</v>
      </c>
      <c r="D560" s="42" t="s">
        <v>241</v>
      </c>
      <c r="E560" s="42" t="s">
        <v>243</v>
      </c>
      <c r="F560" s="138"/>
      <c r="G560" s="146">
        <f>G561</f>
        <v>168.6</v>
      </c>
      <c r="H560" s="146">
        <f t="shared" si="281"/>
        <v>168.6</v>
      </c>
      <c r="I560" s="146">
        <f t="shared" si="281"/>
        <v>168.6</v>
      </c>
    </row>
    <row r="561" spans="1:9" ht="101.25" customHeight="1">
      <c r="A561" s="176">
        <v>545</v>
      </c>
      <c r="B561" s="145" t="s">
        <v>244</v>
      </c>
      <c r="C561" s="42">
        <v>953</v>
      </c>
      <c r="D561" s="42" t="s">
        <v>241</v>
      </c>
      <c r="E561" s="42" t="s">
        <v>245</v>
      </c>
      <c r="F561" s="138"/>
      <c r="G561" s="146">
        <f>G562+G565</f>
        <v>168.6</v>
      </c>
      <c r="H561" s="146">
        <f t="shared" ref="H561:I561" si="283">H562+H565</f>
        <v>168.6</v>
      </c>
      <c r="I561" s="146">
        <f t="shared" si="283"/>
        <v>168.6</v>
      </c>
    </row>
    <row r="562" spans="1:9" ht="88.5" customHeight="1">
      <c r="A562" s="176">
        <v>546</v>
      </c>
      <c r="B562" s="139" t="s">
        <v>27</v>
      </c>
      <c r="C562" s="42">
        <v>953</v>
      </c>
      <c r="D562" s="42" t="s">
        <v>241</v>
      </c>
      <c r="E562" s="42" t="s">
        <v>245</v>
      </c>
      <c r="F562" s="138">
        <v>100</v>
      </c>
      <c r="G562" s="146">
        <f>G563</f>
        <v>20.82</v>
      </c>
      <c r="H562" s="146">
        <f t="shared" ref="H562:I563" si="284">H563</f>
        <v>20.82</v>
      </c>
      <c r="I562" s="146">
        <f t="shared" si="284"/>
        <v>20.82</v>
      </c>
    </row>
    <row r="563" spans="1:9" ht="31.5">
      <c r="A563" s="176">
        <v>547</v>
      </c>
      <c r="B563" s="139" t="s">
        <v>28</v>
      </c>
      <c r="C563" s="42">
        <v>953</v>
      </c>
      <c r="D563" s="42" t="s">
        <v>241</v>
      </c>
      <c r="E563" s="42" t="s">
        <v>245</v>
      </c>
      <c r="F563" s="138">
        <v>120</v>
      </c>
      <c r="G563" s="146">
        <f>G564</f>
        <v>20.82</v>
      </c>
      <c r="H563" s="146">
        <f t="shared" si="284"/>
        <v>20.82</v>
      </c>
      <c r="I563" s="146">
        <f t="shared" si="284"/>
        <v>20.82</v>
      </c>
    </row>
    <row r="564" spans="1:9" ht="31.5">
      <c r="A564" s="176">
        <v>548</v>
      </c>
      <c r="B564" s="136" t="s">
        <v>29</v>
      </c>
      <c r="C564" s="42">
        <v>953</v>
      </c>
      <c r="D564" s="42" t="s">
        <v>241</v>
      </c>
      <c r="E564" s="42" t="s">
        <v>245</v>
      </c>
      <c r="F564" s="138">
        <v>122</v>
      </c>
      <c r="G564" s="146">
        <v>20.82</v>
      </c>
      <c r="H564" s="146">
        <v>20.82</v>
      </c>
      <c r="I564" s="146">
        <v>20.82</v>
      </c>
    </row>
    <row r="565" spans="1:9" ht="31.5">
      <c r="A565" s="176">
        <v>549</v>
      </c>
      <c r="B565" s="139" t="s">
        <v>35</v>
      </c>
      <c r="C565" s="42">
        <v>953</v>
      </c>
      <c r="D565" s="42" t="s">
        <v>241</v>
      </c>
      <c r="E565" s="42" t="s">
        <v>245</v>
      </c>
      <c r="F565" s="138">
        <v>200</v>
      </c>
      <c r="G565" s="146">
        <f>G566</f>
        <v>147.78</v>
      </c>
      <c r="H565" s="146">
        <f t="shared" ref="H565:I566" si="285">H566</f>
        <v>147.78</v>
      </c>
      <c r="I565" s="146">
        <f t="shared" si="285"/>
        <v>147.78</v>
      </c>
    </row>
    <row r="566" spans="1:9" ht="47.25">
      <c r="A566" s="176">
        <v>550</v>
      </c>
      <c r="B566" s="139" t="s">
        <v>36</v>
      </c>
      <c r="C566" s="42">
        <v>953</v>
      </c>
      <c r="D566" s="42" t="s">
        <v>241</v>
      </c>
      <c r="E566" s="42" t="s">
        <v>245</v>
      </c>
      <c r="F566" s="138">
        <v>240</v>
      </c>
      <c r="G566" s="146">
        <f>G567</f>
        <v>147.78</v>
      </c>
      <c r="H566" s="146">
        <f t="shared" si="285"/>
        <v>147.78</v>
      </c>
      <c r="I566" s="146">
        <f t="shared" si="285"/>
        <v>147.78</v>
      </c>
    </row>
    <row r="567" spans="1:9" ht="47.25">
      <c r="A567" s="176">
        <v>551</v>
      </c>
      <c r="B567" s="136" t="s">
        <v>36</v>
      </c>
      <c r="C567" s="42">
        <v>953</v>
      </c>
      <c r="D567" s="42" t="s">
        <v>241</v>
      </c>
      <c r="E567" s="42" t="s">
        <v>245</v>
      </c>
      <c r="F567" s="138">
        <v>244</v>
      </c>
      <c r="G567" s="146">
        <v>147.78</v>
      </c>
      <c r="H567" s="146">
        <v>147.78</v>
      </c>
      <c r="I567" s="146">
        <v>147.78</v>
      </c>
    </row>
    <row r="568" spans="1:9">
      <c r="A568" s="176">
        <v>552</v>
      </c>
      <c r="B568" s="147" t="s">
        <v>246</v>
      </c>
      <c r="C568" s="42">
        <v>953</v>
      </c>
      <c r="D568" s="42" t="s">
        <v>511</v>
      </c>
      <c r="E568" s="42"/>
      <c r="F568" s="138"/>
      <c r="G568" s="146">
        <f>G569</f>
        <v>8874.7900000000009</v>
      </c>
      <c r="H568" s="146">
        <f t="shared" ref="H568:I568" si="286">H569</f>
        <v>8874.7900000000009</v>
      </c>
      <c r="I568" s="146">
        <f t="shared" si="286"/>
        <v>8874.7900000000009</v>
      </c>
    </row>
    <row r="569" spans="1:9" ht="47.25">
      <c r="A569" s="176">
        <v>553</v>
      </c>
      <c r="B569" s="147" t="s">
        <v>225</v>
      </c>
      <c r="C569" s="42">
        <v>953</v>
      </c>
      <c r="D569" s="42" t="s">
        <v>511</v>
      </c>
      <c r="E569" s="42" t="s">
        <v>227</v>
      </c>
      <c r="F569" s="138"/>
      <c r="G569" s="146">
        <f>G588+G570+G581</f>
        <v>8874.7900000000009</v>
      </c>
      <c r="H569" s="146">
        <f t="shared" ref="H569:I569" si="287">H588+H570+H581</f>
        <v>8874.7900000000009</v>
      </c>
      <c r="I569" s="146">
        <f t="shared" si="287"/>
        <v>8874.7900000000009</v>
      </c>
    </row>
    <row r="570" spans="1:9" ht="47.25">
      <c r="A570" s="176">
        <v>554</v>
      </c>
      <c r="B570" s="136" t="s">
        <v>253</v>
      </c>
      <c r="C570" s="42">
        <v>953</v>
      </c>
      <c r="D570" s="42" t="s">
        <v>511</v>
      </c>
      <c r="E570" s="42" t="s">
        <v>254</v>
      </c>
      <c r="F570" s="138"/>
      <c r="G570" s="146">
        <f>G571+G575</f>
        <v>1854.8</v>
      </c>
      <c r="H570" s="146">
        <f t="shared" ref="H570:I570" si="288">H571+H575</f>
        <v>1854.8</v>
      </c>
      <c r="I570" s="146">
        <f t="shared" si="288"/>
        <v>1854.8</v>
      </c>
    </row>
    <row r="571" spans="1:9" ht="63">
      <c r="A571" s="176">
        <v>555</v>
      </c>
      <c r="B571" s="145" t="s">
        <v>411</v>
      </c>
      <c r="C571" s="42">
        <v>953</v>
      </c>
      <c r="D571" s="42" t="s">
        <v>511</v>
      </c>
      <c r="E571" s="42" t="s">
        <v>255</v>
      </c>
      <c r="F571" s="138"/>
      <c r="G571" s="146">
        <f>G572</f>
        <v>540</v>
      </c>
      <c r="H571" s="146">
        <f t="shared" ref="H571:I571" si="289">H572</f>
        <v>540</v>
      </c>
      <c r="I571" s="146">
        <f t="shared" si="289"/>
        <v>540</v>
      </c>
    </row>
    <row r="572" spans="1:9" ht="31.5">
      <c r="A572" s="176">
        <v>556</v>
      </c>
      <c r="B572" s="139" t="s">
        <v>231</v>
      </c>
      <c r="C572" s="42">
        <v>953</v>
      </c>
      <c r="D572" s="42" t="s">
        <v>511</v>
      </c>
      <c r="E572" s="42" t="s">
        <v>255</v>
      </c>
      <c r="F572" s="138">
        <v>300</v>
      </c>
      <c r="G572" s="146">
        <f>G573</f>
        <v>540</v>
      </c>
      <c r="H572" s="146">
        <f t="shared" ref="H572:I573" si="290">H573</f>
        <v>540</v>
      </c>
      <c r="I572" s="146">
        <f t="shared" si="290"/>
        <v>540</v>
      </c>
    </row>
    <row r="573" spans="1:9" ht="31.5">
      <c r="A573" s="176">
        <v>557</v>
      </c>
      <c r="B573" s="145" t="s">
        <v>232</v>
      </c>
      <c r="C573" s="42">
        <v>953</v>
      </c>
      <c r="D573" s="42" t="s">
        <v>511</v>
      </c>
      <c r="E573" s="42" t="s">
        <v>255</v>
      </c>
      <c r="F573" s="138">
        <v>310</v>
      </c>
      <c r="G573" s="146">
        <f>G574</f>
        <v>540</v>
      </c>
      <c r="H573" s="146">
        <f t="shared" si="290"/>
        <v>540</v>
      </c>
      <c r="I573" s="146">
        <f t="shared" si="290"/>
        <v>540</v>
      </c>
    </row>
    <row r="574" spans="1:9" ht="47.25">
      <c r="A574" s="176">
        <v>558</v>
      </c>
      <c r="B574" s="136" t="s">
        <v>256</v>
      </c>
      <c r="C574" s="42">
        <v>953</v>
      </c>
      <c r="D574" s="42" t="s">
        <v>511</v>
      </c>
      <c r="E574" s="42" t="s">
        <v>255</v>
      </c>
      <c r="F574" s="138">
        <v>313</v>
      </c>
      <c r="G574" s="146">
        <v>540</v>
      </c>
      <c r="H574" s="146">
        <v>540</v>
      </c>
      <c r="I574" s="146">
        <v>540</v>
      </c>
    </row>
    <row r="575" spans="1:9" ht="78.75">
      <c r="A575" s="176">
        <v>559</v>
      </c>
      <c r="B575" s="147" t="s">
        <v>413</v>
      </c>
      <c r="C575" s="42">
        <v>953</v>
      </c>
      <c r="D575" s="42" t="s">
        <v>511</v>
      </c>
      <c r="E575" s="42" t="s">
        <v>257</v>
      </c>
      <c r="F575" s="138"/>
      <c r="G575" s="146">
        <f>G576</f>
        <v>1314.8</v>
      </c>
      <c r="H575" s="146">
        <f t="shared" ref="H575:I575" si="291">H576</f>
        <v>1314.8</v>
      </c>
      <c r="I575" s="146">
        <f t="shared" si="291"/>
        <v>1314.8</v>
      </c>
    </row>
    <row r="576" spans="1:9" ht="31.5">
      <c r="A576" s="176">
        <v>560</v>
      </c>
      <c r="B576" s="139" t="s">
        <v>231</v>
      </c>
      <c r="C576" s="42">
        <v>953</v>
      </c>
      <c r="D576" s="42" t="s">
        <v>511</v>
      </c>
      <c r="E576" s="42" t="s">
        <v>257</v>
      </c>
      <c r="F576" s="138">
        <v>300</v>
      </c>
      <c r="G576" s="146">
        <f>G577+G579</f>
        <v>1314.8</v>
      </c>
      <c r="H576" s="146">
        <f t="shared" ref="H576:I576" si="292">H577+H579</f>
        <v>1314.8</v>
      </c>
      <c r="I576" s="146">
        <f t="shared" si="292"/>
        <v>1314.8</v>
      </c>
    </row>
    <row r="577" spans="1:9" ht="31.5">
      <c r="A577" s="176">
        <v>561</v>
      </c>
      <c r="B577" s="145" t="s">
        <v>232</v>
      </c>
      <c r="C577" s="42">
        <v>953</v>
      </c>
      <c r="D577" s="42" t="s">
        <v>511</v>
      </c>
      <c r="E577" s="42" t="s">
        <v>257</v>
      </c>
      <c r="F577" s="138">
        <v>310</v>
      </c>
      <c r="G577" s="146">
        <f>G578</f>
        <v>82.8</v>
      </c>
      <c r="H577" s="146">
        <f t="shared" ref="H577:I577" si="293">H578</f>
        <v>82.8</v>
      </c>
      <c r="I577" s="146">
        <f t="shared" si="293"/>
        <v>82.8</v>
      </c>
    </row>
    <row r="578" spans="1:9" ht="47.25">
      <c r="A578" s="176">
        <v>562</v>
      </c>
      <c r="B578" s="136" t="s">
        <v>256</v>
      </c>
      <c r="C578" s="42">
        <v>953</v>
      </c>
      <c r="D578" s="42" t="s">
        <v>511</v>
      </c>
      <c r="E578" s="42" t="s">
        <v>257</v>
      </c>
      <c r="F578" s="138">
        <v>313</v>
      </c>
      <c r="G578" s="146">
        <v>82.8</v>
      </c>
      <c r="H578" s="146">
        <v>82.8</v>
      </c>
      <c r="I578" s="146">
        <v>82.8</v>
      </c>
    </row>
    <row r="579" spans="1:9" ht="31.5">
      <c r="A579" s="176">
        <v>563</v>
      </c>
      <c r="B579" s="139" t="s">
        <v>258</v>
      </c>
      <c r="C579" s="42">
        <v>953</v>
      </c>
      <c r="D579" s="42" t="s">
        <v>511</v>
      </c>
      <c r="E579" s="42" t="s">
        <v>257</v>
      </c>
      <c r="F579" s="138">
        <v>320</v>
      </c>
      <c r="G579" s="146">
        <f>G580</f>
        <v>1232</v>
      </c>
      <c r="H579" s="146">
        <f t="shared" ref="H579:I579" si="294">H580</f>
        <v>1232</v>
      </c>
      <c r="I579" s="146">
        <f t="shared" si="294"/>
        <v>1232</v>
      </c>
    </row>
    <row r="580" spans="1:9" ht="47.25">
      <c r="A580" s="176">
        <v>564</v>
      </c>
      <c r="B580" s="136" t="s">
        <v>256</v>
      </c>
      <c r="C580" s="42">
        <v>953</v>
      </c>
      <c r="D580" s="42" t="s">
        <v>511</v>
      </c>
      <c r="E580" s="42" t="s">
        <v>257</v>
      </c>
      <c r="F580" s="138">
        <v>321</v>
      </c>
      <c r="G580" s="146">
        <v>1232</v>
      </c>
      <c r="H580" s="146">
        <v>1232</v>
      </c>
      <c r="I580" s="146">
        <v>1232</v>
      </c>
    </row>
    <row r="581" spans="1:9" ht="31.5">
      <c r="A581" s="176">
        <v>565</v>
      </c>
      <c r="B581" s="145" t="s">
        <v>242</v>
      </c>
      <c r="C581" s="42">
        <v>953</v>
      </c>
      <c r="D581" s="42" t="s">
        <v>511</v>
      </c>
      <c r="E581" s="42" t="s">
        <v>243</v>
      </c>
      <c r="F581" s="138"/>
      <c r="G581" s="146">
        <f>G582+G586</f>
        <v>525</v>
      </c>
      <c r="H581" s="146">
        <f t="shared" ref="H581:I581" si="295">H582+H586</f>
        <v>525</v>
      </c>
      <c r="I581" s="146">
        <f t="shared" si="295"/>
        <v>525</v>
      </c>
    </row>
    <row r="582" spans="1:9" ht="47.25">
      <c r="A582" s="176">
        <v>566</v>
      </c>
      <c r="B582" s="148" t="s">
        <v>414</v>
      </c>
      <c r="C582" s="42">
        <v>953</v>
      </c>
      <c r="D582" s="42" t="s">
        <v>511</v>
      </c>
      <c r="E582" s="42" t="s">
        <v>368</v>
      </c>
      <c r="F582" s="138"/>
      <c r="G582" s="146">
        <f>G583</f>
        <v>75</v>
      </c>
      <c r="H582" s="146">
        <f t="shared" ref="H582:I584" si="296">H583</f>
        <v>75</v>
      </c>
      <c r="I582" s="146">
        <f t="shared" si="296"/>
        <v>75</v>
      </c>
    </row>
    <row r="583" spans="1:9" ht="31.5">
      <c r="A583" s="176">
        <v>567</v>
      </c>
      <c r="B583" s="139" t="s">
        <v>231</v>
      </c>
      <c r="C583" s="42">
        <v>953</v>
      </c>
      <c r="D583" s="42" t="s">
        <v>511</v>
      </c>
      <c r="E583" s="42" t="s">
        <v>368</v>
      </c>
      <c r="F583" s="138">
        <v>300</v>
      </c>
      <c r="G583" s="146">
        <f>G584</f>
        <v>75</v>
      </c>
      <c r="H583" s="146">
        <f t="shared" si="296"/>
        <v>75</v>
      </c>
      <c r="I583" s="146">
        <f t="shared" si="296"/>
        <v>75</v>
      </c>
    </row>
    <row r="584" spans="1:9" ht="31.5">
      <c r="A584" s="176">
        <v>568</v>
      </c>
      <c r="B584" s="145" t="s">
        <v>232</v>
      </c>
      <c r="C584" s="42">
        <v>953</v>
      </c>
      <c r="D584" s="42" t="s">
        <v>511</v>
      </c>
      <c r="E584" s="42" t="s">
        <v>368</v>
      </c>
      <c r="F584" s="138">
        <v>310</v>
      </c>
      <c r="G584" s="146">
        <f>G585</f>
        <v>75</v>
      </c>
      <c r="H584" s="146">
        <f t="shared" si="296"/>
        <v>75</v>
      </c>
      <c r="I584" s="146">
        <f t="shared" si="296"/>
        <v>75</v>
      </c>
    </row>
    <row r="585" spans="1:9" ht="47.25">
      <c r="A585" s="176">
        <v>569</v>
      </c>
      <c r="B585" s="136" t="s">
        <v>256</v>
      </c>
      <c r="C585" s="42">
        <v>953</v>
      </c>
      <c r="D585" s="42" t="s">
        <v>511</v>
      </c>
      <c r="E585" s="42" t="s">
        <v>368</v>
      </c>
      <c r="F585" s="138">
        <v>313</v>
      </c>
      <c r="G585" s="146">
        <v>75</v>
      </c>
      <c r="H585" s="146">
        <v>75</v>
      </c>
      <c r="I585" s="146">
        <v>75</v>
      </c>
    </row>
    <row r="586" spans="1:9" ht="47.25">
      <c r="A586" s="176">
        <v>570</v>
      </c>
      <c r="B586" s="156" t="s">
        <v>537</v>
      </c>
      <c r="C586" s="42">
        <v>953</v>
      </c>
      <c r="D586" s="42" t="s">
        <v>511</v>
      </c>
      <c r="E586" s="42" t="s">
        <v>368</v>
      </c>
      <c r="F586" s="138">
        <v>320</v>
      </c>
      <c r="G586" s="146">
        <f>G587</f>
        <v>450</v>
      </c>
      <c r="H586" s="146">
        <f t="shared" ref="H586:I586" si="297">H587</f>
        <v>450</v>
      </c>
      <c r="I586" s="146">
        <f t="shared" si="297"/>
        <v>450</v>
      </c>
    </row>
    <row r="587" spans="1:9" ht="47.25">
      <c r="A587" s="176">
        <v>571</v>
      </c>
      <c r="B587" s="136" t="s">
        <v>256</v>
      </c>
      <c r="C587" s="42">
        <v>953</v>
      </c>
      <c r="D587" s="42" t="s">
        <v>511</v>
      </c>
      <c r="E587" s="42" t="s">
        <v>368</v>
      </c>
      <c r="F587" s="138">
        <v>321</v>
      </c>
      <c r="G587" s="146">
        <v>450</v>
      </c>
      <c r="H587" s="146">
        <v>450</v>
      </c>
      <c r="I587" s="146">
        <v>450</v>
      </c>
    </row>
    <row r="588" spans="1:9" ht="31.5">
      <c r="A588" s="176">
        <v>572</v>
      </c>
      <c r="B588" s="145" t="s">
        <v>226</v>
      </c>
      <c r="C588" s="42">
        <v>953</v>
      </c>
      <c r="D588" s="42" t="s">
        <v>511</v>
      </c>
      <c r="E588" s="42" t="s">
        <v>228</v>
      </c>
      <c r="F588" s="138"/>
      <c r="G588" s="146">
        <f>G597+G589</f>
        <v>6494.9900000000007</v>
      </c>
      <c r="H588" s="146">
        <f t="shared" ref="H588:I588" si="298">H597+H589</f>
        <v>6494.9900000000007</v>
      </c>
      <c r="I588" s="146">
        <f t="shared" si="298"/>
        <v>6494.9900000000007</v>
      </c>
    </row>
    <row r="589" spans="1:9" ht="31.5">
      <c r="A589" s="176">
        <v>573</v>
      </c>
      <c r="B589" s="141" t="s">
        <v>251</v>
      </c>
      <c r="C589" s="42">
        <v>953</v>
      </c>
      <c r="D589" s="42" t="s">
        <v>511</v>
      </c>
      <c r="E589" s="42" t="s">
        <v>252</v>
      </c>
      <c r="F589" s="138"/>
      <c r="G589" s="146">
        <f>G590+G594</f>
        <v>639.89</v>
      </c>
      <c r="H589" s="146">
        <f t="shared" ref="H589:I589" si="299">H590+H594</f>
        <v>639.89</v>
      </c>
      <c r="I589" s="146">
        <f t="shared" si="299"/>
        <v>639.89</v>
      </c>
    </row>
    <row r="590" spans="1:9" ht="78.75">
      <c r="A590" s="176">
        <v>574</v>
      </c>
      <c r="B590" s="139" t="s">
        <v>27</v>
      </c>
      <c r="C590" s="42">
        <v>953</v>
      </c>
      <c r="D590" s="42" t="s">
        <v>511</v>
      </c>
      <c r="E590" s="42" t="s">
        <v>252</v>
      </c>
      <c r="F590" s="138">
        <v>100</v>
      </c>
      <c r="G590" s="146">
        <f>G591</f>
        <v>603.17999999999995</v>
      </c>
      <c r="H590" s="146">
        <f t="shared" ref="H590:I590" si="300">H591</f>
        <v>603.17999999999995</v>
      </c>
      <c r="I590" s="146">
        <f t="shared" si="300"/>
        <v>603.17999999999995</v>
      </c>
    </row>
    <row r="591" spans="1:9" ht="31.5">
      <c r="A591" s="176">
        <v>575</v>
      </c>
      <c r="B591" s="139" t="s">
        <v>28</v>
      </c>
      <c r="C591" s="42">
        <v>953</v>
      </c>
      <c r="D591" s="42" t="s">
        <v>511</v>
      </c>
      <c r="E591" s="42" t="s">
        <v>252</v>
      </c>
      <c r="F591" s="138">
        <v>120</v>
      </c>
      <c r="G591" s="146">
        <f>G592+G593</f>
        <v>603.17999999999995</v>
      </c>
      <c r="H591" s="168">
        <f t="shared" ref="H591:I591" si="301">H592+H593</f>
        <v>603.17999999999995</v>
      </c>
      <c r="I591" s="168">
        <f t="shared" si="301"/>
        <v>603.17999999999995</v>
      </c>
    </row>
    <row r="592" spans="1:9" ht="31.5">
      <c r="A592" s="176">
        <v>576</v>
      </c>
      <c r="B592" s="9" t="s">
        <v>554</v>
      </c>
      <c r="C592" s="42">
        <v>953</v>
      </c>
      <c r="D592" s="42" t="s">
        <v>511</v>
      </c>
      <c r="E592" s="42" t="s">
        <v>252</v>
      </c>
      <c r="F592" s="138">
        <v>121</v>
      </c>
      <c r="G592" s="146">
        <f>603.18-139.91</f>
        <v>463.27</v>
      </c>
      <c r="H592" s="146">
        <v>463.27</v>
      </c>
      <c r="I592" s="146">
        <v>463.27</v>
      </c>
    </row>
    <row r="593" spans="1:13" ht="63">
      <c r="A593" s="176">
        <v>577</v>
      </c>
      <c r="B593" s="166" t="s">
        <v>544</v>
      </c>
      <c r="C593" s="42">
        <v>953</v>
      </c>
      <c r="D593" s="42" t="s">
        <v>511</v>
      </c>
      <c r="E593" s="42" t="s">
        <v>252</v>
      </c>
      <c r="F593" s="167">
        <v>129</v>
      </c>
      <c r="G593" s="168">
        <v>139.91</v>
      </c>
      <c r="H593" s="168">
        <v>139.91</v>
      </c>
      <c r="I593" s="168">
        <v>139.91</v>
      </c>
    </row>
    <row r="594" spans="1:13" ht="31.5">
      <c r="A594" s="176">
        <v>578</v>
      </c>
      <c r="B594" s="139" t="s">
        <v>35</v>
      </c>
      <c r="C594" s="42">
        <v>953</v>
      </c>
      <c r="D594" s="42" t="s">
        <v>511</v>
      </c>
      <c r="E594" s="42" t="s">
        <v>252</v>
      </c>
      <c r="F594" s="138">
        <v>200</v>
      </c>
      <c r="G594" s="146">
        <f>G595</f>
        <v>36.71</v>
      </c>
      <c r="H594" s="146">
        <f t="shared" ref="H594:I595" si="302">H595</f>
        <v>36.71</v>
      </c>
      <c r="I594" s="146">
        <f t="shared" si="302"/>
        <v>36.71</v>
      </c>
    </row>
    <row r="595" spans="1:13" ht="47.25">
      <c r="A595" s="176">
        <v>579</v>
      </c>
      <c r="B595" s="139" t="s">
        <v>36</v>
      </c>
      <c r="C595" s="42">
        <v>953</v>
      </c>
      <c r="D595" s="42" t="s">
        <v>511</v>
      </c>
      <c r="E595" s="42" t="s">
        <v>252</v>
      </c>
      <c r="F595" s="138">
        <v>240</v>
      </c>
      <c r="G595" s="146">
        <f>G596</f>
        <v>36.71</v>
      </c>
      <c r="H595" s="146">
        <f t="shared" si="302"/>
        <v>36.71</v>
      </c>
      <c r="I595" s="146">
        <f t="shared" si="302"/>
        <v>36.71</v>
      </c>
    </row>
    <row r="596" spans="1:13" ht="47.25">
      <c r="A596" s="176">
        <v>580</v>
      </c>
      <c r="B596" s="136" t="s">
        <v>36</v>
      </c>
      <c r="C596" s="42">
        <v>953</v>
      </c>
      <c r="D596" s="42" t="s">
        <v>511</v>
      </c>
      <c r="E596" s="42" t="s">
        <v>252</v>
      </c>
      <c r="F596" s="138">
        <v>244</v>
      </c>
      <c r="G596" s="146">
        <v>36.71</v>
      </c>
      <c r="H596" s="146">
        <v>36.71</v>
      </c>
      <c r="I596" s="146">
        <v>36.71</v>
      </c>
    </row>
    <row r="597" spans="1:13" ht="47.25">
      <c r="A597" s="176">
        <v>581</v>
      </c>
      <c r="B597" s="136" t="s">
        <v>247</v>
      </c>
      <c r="C597" s="42">
        <v>953</v>
      </c>
      <c r="D597" s="42" t="s">
        <v>511</v>
      </c>
      <c r="E597" s="42" t="s">
        <v>248</v>
      </c>
      <c r="F597" s="138"/>
      <c r="G597" s="146">
        <f>G598+G603+G606</f>
        <v>5855.1</v>
      </c>
      <c r="H597" s="146">
        <f t="shared" ref="H597:I597" si="303">H598+H603+H606</f>
        <v>5855.1</v>
      </c>
      <c r="I597" s="146">
        <f t="shared" si="303"/>
        <v>5855.1</v>
      </c>
      <c r="K597" s="92">
        <f>G597</f>
        <v>5855.1</v>
      </c>
      <c r="L597" s="92">
        <f t="shared" ref="L597:M597" si="304">H597</f>
        <v>5855.1</v>
      </c>
      <c r="M597" s="92">
        <f t="shared" si="304"/>
        <v>5855.1</v>
      </c>
    </row>
    <row r="598" spans="1:13" ht="78.75">
      <c r="A598" s="176">
        <v>582</v>
      </c>
      <c r="B598" s="139" t="s">
        <v>27</v>
      </c>
      <c r="C598" s="42">
        <v>953</v>
      </c>
      <c r="D598" s="42" t="s">
        <v>511</v>
      </c>
      <c r="E598" s="42" t="s">
        <v>248</v>
      </c>
      <c r="F598" s="138">
        <v>100</v>
      </c>
      <c r="G598" s="146">
        <f>G599</f>
        <v>5177.46</v>
      </c>
      <c r="H598" s="146">
        <f t="shared" ref="H598:I598" si="305">H599</f>
        <v>5177.46</v>
      </c>
      <c r="I598" s="146">
        <f t="shared" si="305"/>
        <v>5177.46</v>
      </c>
    </row>
    <row r="599" spans="1:13" ht="31.5">
      <c r="A599" s="176">
        <v>583</v>
      </c>
      <c r="B599" s="139" t="s">
        <v>28</v>
      </c>
      <c r="C599" s="42">
        <v>953</v>
      </c>
      <c r="D599" s="42" t="s">
        <v>511</v>
      </c>
      <c r="E599" s="42" t="s">
        <v>248</v>
      </c>
      <c r="F599" s="138">
        <v>120</v>
      </c>
      <c r="G599" s="146">
        <f>G600+G601+G602</f>
        <v>5177.46</v>
      </c>
      <c r="H599" s="168">
        <f t="shared" ref="H599:I599" si="306">H600+H601+H602</f>
        <v>5177.46</v>
      </c>
      <c r="I599" s="168">
        <f t="shared" si="306"/>
        <v>5177.46</v>
      </c>
    </row>
    <row r="600" spans="1:13" ht="31.5">
      <c r="A600" s="176">
        <v>584</v>
      </c>
      <c r="B600" s="9" t="s">
        <v>554</v>
      </c>
      <c r="C600" s="42">
        <v>953</v>
      </c>
      <c r="D600" s="42" t="s">
        <v>511</v>
      </c>
      <c r="E600" s="42" t="s">
        <v>248</v>
      </c>
      <c r="F600" s="138">
        <v>121</v>
      </c>
      <c r="G600" s="146">
        <f>5064.7-1174.76</f>
        <v>3889.9399999999996</v>
      </c>
      <c r="H600" s="146">
        <v>3889.94</v>
      </c>
      <c r="I600" s="146">
        <v>3889.94</v>
      </c>
    </row>
    <row r="601" spans="1:13" ht="31.5">
      <c r="A601" s="176">
        <v>585</v>
      </c>
      <c r="B601" s="136" t="s">
        <v>29</v>
      </c>
      <c r="C601" s="42">
        <v>953</v>
      </c>
      <c r="D601" s="42" t="s">
        <v>511</v>
      </c>
      <c r="E601" s="42" t="s">
        <v>248</v>
      </c>
      <c r="F601" s="138">
        <v>122</v>
      </c>
      <c r="G601" s="146">
        <v>112.76</v>
      </c>
      <c r="H601" s="146">
        <v>112.76</v>
      </c>
      <c r="I601" s="146">
        <v>112.76</v>
      </c>
    </row>
    <row r="602" spans="1:13" ht="63">
      <c r="A602" s="176">
        <v>586</v>
      </c>
      <c r="B602" s="166" t="s">
        <v>544</v>
      </c>
      <c r="C602" s="42">
        <v>953</v>
      </c>
      <c r="D602" s="42" t="s">
        <v>511</v>
      </c>
      <c r="E602" s="42" t="s">
        <v>248</v>
      </c>
      <c r="F602" s="167">
        <v>129</v>
      </c>
      <c r="G602" s="168">
        <v>1174.76</v>
      </c>
      <c r="H602" s="168">
        <v>1174.76</v>
      </c>
      <c r="I602" s="168">
        <v>1174.76</v>
      </c>
    </row>
    <row r="603" spans="1:13" ht="31.5">
      <c r="A603" s="176">
        <v>587</v>
      </c>
      <c r="B603" s="139" t="s">
        <v>35</v>
      </c>
      <c r="C603" s="42">
        <v>953</v>
      </c>
      <c r="D603" s="42" t="s">
        <v>511</v>
      </c>
      <c r="E603" s="42" t="s">
        <v>248</v>
      </c>
      <c r="F603" s="138">
        <v>200</v>
      </c>
      <c r="G603" s="146">
        <f>G604</f>
        <v>674.64</v>
      </c>
      <c r="H603" s="146">
        <f t="shared" ref="H603:I604" si="307">H604</f>
        <v>674.64</v>
      </c>
      <c r="I603" s="146">
        <f t="shared" si="307"/>
        <v>674.64</v>
      </c>
    </row>
    <row r="604" spans="1:13" ht="47.25">
      <c r="A604" s="176">
        <v>588</v>
      </c>
      <c r="B604" s="139" t="s">
        <v>36</v>
      </c>
      <c r="C604" s="42">
        <v>953</v>
      </c>
      <c r="D604" s="42" t="s">
        <v>511</v>
      </c>
      <c r="E604" s="42" t="s">
        <v>248</v>
      </c>
      <c r="F604" s="138">
        <v>240</v>
      </c>
      <c r="G604" s="146">
        <f>G605</f>
        <v>674.64</v>
      </c>
      <c r="H604" s="146">
        <f t="shared" si="307"/>
        <v>674.64</v>
      </c>
      <c r="I604" s="146">
        <f t="shared" si="307"/>
        <v>674.64</v>
      </c>
    </row>
    <row r="605" spans="1:13" ht="47.25">
      <c r="A605" s="176">
        <v>589</v>
      </c>
      <c r="B605" s="136" t="s">
        <v>36</v>
      </c>
      <c r="C605" s="42">
        <v>953</v>
      </c>
      <c r="D605" s="42" t="s">
        <v>511</v>
      </c>
      <c r="E605" s="42" t="s">
        <v>248</v>
      </c>
      <c r="F605" s="138">
        <v>244</v>
      </c>
      <c r="G605" s="146">
        <v>674.64</v>
      </c>
      <c r="H605" s="146">
        <v>674.64</v>
      </c>
      <c r="I605" s="146">
        <v>674.64</v>
      </c>
    </row>
    <row r="606" spans="1:13">
      <c r="A606" s="176">
        <v>590</v>
      </c>
      <c r="B606" s="139" t="s">
        <v>75</v>
      </c>
      <c r="C606" s="42">
        <v>953</v>
      </c>
      <c r="D606" s="42" t="s">
        <v>511</v>
      </c>
      <c r="E606" s="42" t="s">
        <v>248</v>
      </c>
      <c r="F606" s="138">
        <v>800</v>
      </c>
      <c r="G606" s="146">
        <f>G607</f>
        <v>3</v>
      </c>
      <c r="H606" s="146">
        <f t="shared" ref="H606:I607" si="308">H607</f>
        <v>3</v>
      </c>
      <c r="I606" s="146">
        <f t="shared" si="308"/>
        <v>3</v>
      </c>
    </row>
    <row r="607" spans="1:13">
      <c r="A607" s="176">
        <v>591</v>
      </c>
      <c r="B607" s="139" t="s">
        <v>249</v>
      </c>
      <c r="C607" s="42">
        <v>953</v>
      </c>
      <c r="D607" s="42" t="s">
        <v>511</v>
      </c>
      <c r="E607" s="42" t="s">
        <v>248</v>
      </c>
      <c r="F607" s="138">
        <v>850</v>
      </c>
      <c r="G607" s="146">
        <f>G608</f>
        <v>3</v>
      </c>
      <c r="H607" s="146">
        <f t="shared" si="308"/>
        <v>3</v>
      </c>
      <c r="I607" s="146">
        <f t="shared" si="308"/>
        <v>3</v>
      </c>
    </row>
    <row r="608" spans="1:13">
      <c r="A608" s="176">
        <v>592</v>
      </c>
      <c r="B608" s="136" t="s">
        <v>250</v>
      </c>
      <c r="C608" s="42">
        <v>953</v>
      </c>
      <c r="D608" s="42" t="s">
        <v>511</v>
      </c>
      <c r="E608" s="42" t="s">
        <v>248</v>
      </c>
      <c r="F608" s="138">
        <v>852</v>
      </c>
      <c r="G608" s="146">
        <v>3</v>
      </c>
      <c r="H608" s="146">
        <v>3</v>
      </c>
      <c r="I608" s="146">
        <v>3</v>
      </c>
    </row>
    <row r="609" spans="1:9" ht="47.25">
      <c r="A609" s="176">
        <v>593</v>
      </c>
      <c r="B609" s="84" t="s">
        <v>199</v>
      </c>
      <c r="C609" s="164" t="s">
        <v>543</v>
      </c>
      <c r="D609" s="82"/>
      <c r="E609" s="82"/>
      <c r="F609" s="82"/>
      <c r="G609" s="83">
        <f>G610</f>
        <v>2412.91</v>
      </c>
      <c r="H609" s="83">
        <f t="shared" ref="H609:I609" si="309">H610</f>
        <v>2412.91</v>
      </c>
      <c r="I609" s="83">
        <f t="shared" si="309"/>
        <v>2412.91</v>
      </c>
    </row>
    <row r="610" spans="1:9" ht="31.5">
      <c r="A610" s="176">
        <v>594</v>
      </c>
      <c r="B610" s="136" t="s">
        <v>200</v>
      </c>
      <c r="C610" s="165" t="s">
        <v>543</v>
      </c>
      <c r="D610" s="138" t="s">
        <v>512</v>
      </c>
      <c r="E610" s="138"/>
      <c r="F610" s="138"/>
      <c r="G610" s="146">
        <f>G611</f>
        <v>2412.91</v>
      </c>
      <c r="H610" s="146">
        <f t="shared" ref="H610:I610" si="310">H611</f>
        <v>2412.91</v>
      </c>
      <c r="I610" s="146">
        <f t="shared" si="310"/>
        <v>2412.91</v>
      </c>
    </row>
    <row r="611" spans="1:9" ht="47.25">
      <c r="A611" s="176">
        <v>595</v>
      </c>
      <c r="B611" s="139" t="s">
        <v>201</v>
      </c>
      <c r="C611" s="165" t="s">
        <v>543</v>
      </c>
      <c r="D611" s="138" t="s">
        <v>513</v>
      </c>
      <c r="E611" s="138"/>
      <c r="F611" s="138"/>
      <c r="G611" s="146">
        <f>G612</f>
        <v>2412.91</v>
      </c>
      <c r="H611" s="146">
        <f t="shared" ref="H611:I611" si="311">H612</f>
        <v>2412.91</v>
      </c>
      <c r="I611" s="146">
        <f t="shared" si="311"/>
        <v>2412.91</v>
      </c>
    </row>
    <row r="612" spans="1:9" ht="63">
      <c r="A612" s="176">
        <v>596</v>
      </c>
      <c r="B612" s="136" t="s">
        <v>401</v>
      </c>
      <c r="C612" s="165" t="s">
        <v>543</v>
      </c>
      <c r="D612" s="138" t="s">
        <v>513</v>
      </c>
      <c r="E612" s="138" t="s">
        <v>203</v>
      </c>
      <c r="F612" s="138"/>
      <c r="G612" s="146">
        <f>G613</f>
        <v>2412.91</v>
      </c>
      <c r="H612" s="146">
        <f t="shared" ref="H612:I613" si="312">H613</f>
        <v>2412.91</v>
      </c>
      <c r="I612" s="146">
        <f t="shared" si="312"/>
        <v>2412.91</v>
      </c>
    </row>
    <row r="613" spans="1:9" ht="47.25">
      <c r="A613" s="176">
        <v>597</v>
      </c>
      <c r="B613" s="136" t="s">
        <v>202</v>
      </c>
      <c r="C613" s="165" t="s">
        <v>543</v>
      </c>
      <c r="D613" s="138" t="s">
        <v>513</v>
      </c>
      <c r="E613" s="138" t="s">
        <v>204</v>
      </c>
      <c r="F613" s="138"/>
      <c r="G613" s="146">
        <f>G614</f>
        <v>2412.91</v>
      </c>
      <c r="H613" s="146">
        <f t="shared" si="312"/>
        <v>2412.91</v>
      </c>
      <c r="I613" s="146">
        <f t="shared" si="312"/>
        <v>2412.91</v>
      </c>
    </row>
    <row r="614" spans="1:9" ht="78.75">
      <c r="A614" s="176">
        <v>598</v>
      </c>
      <c r="B614" s="136" t="s">
        <v>205</v>
      </c>
      <c r="C614" s="165" t="s">
        <v>543</v>
      </c>
      <c r="D614" s="138" t="s">
        <v>513</v>
      </c>
      <c r="E614" s="138" t="s">
        <v>206</v>
      </c>
      <c r="F614" s="138"/>
      <c r="G614" s="146">
        <f>G615+G620</f>
        <v>2412.91</v>
      </c>
      <c r="H614" s="146">
        <f t="shared" ref="H614:I614" si="313">H615+H620</f>
        <v>2412.91</v>
      </c>
      <c r="I614" s="146">
        <f t="shared" si="313"/>
        <v>2412.91</v>
      </c>
    </row>
    <row r="615" spans="1:9" ht="78.75">
      <c r="A615" s="176">
        <v>599</v>
      </c>
      <c r="B615" s="139" t="s">
        <v>27</v>
      </c>
      <c r="C615" s="165" t="s">
        <v>543</v>
      </c>
      <c r="D615" s="138" t="s">
        <v>513</v>
      </c>
      <c r="E615" s="138" t="s">
        <v>206</v>
      </c>
      <c r="F615" s="138">
        <v>100</v>
      </c>
      <c r="G615" s="146">
        <f>G616</f>
        <v>2099.31</v>
      </c>
      <c r="H615" s="146">
        <f t="shared" ref="H615:I615" si="314">H616</f>
        <v>2099.31</v>
      </c>
      <c r="I615" s="146">
        <f t="shared" si="314"/>
        <v>2099.31</v>
      </c>
    </row>
    <row r="616" spans="1:9" ht="31.5">
      <c r="A616" s="176">
        <v>600</v>
      </c>
      <c r="B616" s="139" t="s">
        <v>150</v>
      </c>
      <c r="C616" s="165" t="s">
        <v>543</v>
      </c>
      <c r="D616" s="138" t="s">
        <v>513</v>
      </c>
      <c r="E616" s="138" t="s">
        <v>206</v>
      </c>
      <c r="F616" s="138">
        <v>110</v>
      </c>
      <c r="G616" s="146">
        <f>G617+G618+G619</f>
        <v>2099.31</v>
      </c>
      <c r="H616" s="168">
        <f t="shared" ref="H616:I616" si="315">H617+H618+H619</f>
        <v>2099.31</v>
      </c>
      <c r="I616" s="168">
        <f t="shared" si="315"/>
        <v>2099.31</v>
      </c>
    </row>
    <row r="617" spans="1:9">
      <c r="A617" s="176">
        <v>601</v>
      </c>
      <c r="B617" s="169" t="s">
        <v>555</v>
      </c>
      <c r="C617" s="165" t="s">
        <v>543</v>
      </c>
      <c r="D617" s="138" t="s">
        <v>513</v>
      </c>
      <c r="E617" s="138" t="s">
        <v>206</v>
      </c>
      <c r="F617" s="138">
        <v>111</v>
      </c>
      <c r="G617" s="138">
        <f>2042.91-473.85</f>
        <v>1569.06</v>
      </c>
      <c r="H617" s="138">
        <v>1569.06</v>
      </c>
      <c r="I617" s="138">
        <v>1569.06</v>
      </c>
    </row>
    <row r="618" spans="1:9" ht="31.5">
      <c r="A618" s="176">
        <v>602</v>
      </c>
      <c r="B618" s="46" t="s">
        <v>190</v>
      </c>
      <c r="C618" s="165" t="s">
        <v>543</v>
      </c>
      <c r="D618" s="138" t="s">
        <v>513</v>
      </c>
      <c r="E618" s="138" t="s">
        <v>206</v>
      </c>
      <c r="F618" s="138">
        <v>112</v>
      </c>
      <c r="G618" s="146">
        <v>56.4</v>
      </c>
      <c r="H618" s="146">
        <v>56.4</v>
      </c>
      <c r="I618" s="146">
        <v>56.4</v>
      </c>
    </row>
    <row r="619" spans="1:9" ht="63">
      <c r="A619" s="176">
        <v>603</v>
      </c>
      <c r="B619" s="169" t="s">
        <v>551</v>
      </c>
      <c r="C619" s="165" t="s">
        <v>543</v>
      </c>
      <c r="D619" s="167" t="s">
        <v>513</v>
      </c>
      <c r="E619" s="167" t="s">
        <v>206</v>
      </c>
      <c r="F619" s="167">
        <v>119</v>
      </c>
      <c r="G619" s="168">
        <v>473.85</v>
      </c>
      <c r="H619" s="168">
        <v>473.85</v>
      </c>
      <c r="I619" s="168">
        <v>473.85</v>
      </c>
    </row>
    <row r="620" spans="1:9" ht="31.5">
      <c r="A620" s="176">
        <v>604</v>
      </c>
      <c r="B620" s="139" t="s">
        <v>35</v>
      </c>
      <c r="C620" s="165" t="s">
        <v>543</v>
      </c>
      <c r="D620" s="138" t="s">
        <v>513</v>
      </c>
      <c r="E620" s="138" t="s">
        <v>206</v>
      </c>
      <c r="F620" s="138">
        <v>200</v>
      </c>
      <c r="G620" s="146">
        <f>G621</f>
        <v>313.60000000000002</v>
      </c>
      <c r="H620" s="146">
        <f t="shared" ref="H620:I621" si="316">H621</f>
        <v>313.60000000000002</v>
      </c>
      <c r="I620" s="146">
        <f t="shared" si="316"/>
        <v>313.60000000000002</v>
      </c>
    </row>
    <row r="621" spans="1:9" ht="47.25">
      <c r="A621" s="176">
        <v>605</v>
      </c>
      <c r="B621" s="139" t="s">
        <v>36</v>
      </c>
      <c r="C621" s="165" t="s">
        <v>543</v>
      </c>
      <c r="D621" s="138" t="s">
        <v>513</v>
      </c>
      <c r="E621" s="138" t="s">
        <v>206</v>
      </c>
      <c r="F621" s="138">
        <v>240</v>
      </c>
      <c r="G621" s="146">
        <f>G622</f>
        <v>313.60000000000002</v>
      </c>
      <c r="H621" s="146">
        <f t="shared" si="316"/>
        <v>313.60000000000002</v>
      </c>
      <c r="I621" s="146">
        <f t="shared" si="316"/>
        <v>313.60000000000002</v>
      </c>
    </row>
    <row r="622" spans="1:9" ht="47.25">
      <c r="A622" s="176">
        <v>606</v>
      </c>
      <c r="B622" s="136" t="s">
        <v>36</v>
      </c>
      <c r="C622" s="165" t="s">
        <v>543</v>
      </c>
      <c r="D622" s="138" t="s">
        <v>513</v>
      </c>
      <c r="E622" s="138" t="s">
        <v>206</v>
      </c>
      <c r="F622" s="138">
        <v>244</v>
      </c>
      <c r="G622" s="146">
        <f>232.7+80.9</f>
        <v>313.60000000000002</v>
      </c>
      <c r="H622" s="146">
        <v>313.60000000000002</v>
      </c>
      <c r="I622" s="146">
        <v>313.60000000000002</v>
      </c>
    </row>
    <row r="623" spans="1:9" ht="36.75" customHeight="1">
      <c r="A623" s="176">
        <v>607</v>
      </c>
      <c r="B623" s="84" t="s">
        <v>207</v>
      </c>
      <c r="C623" s="82">
        <v>955</v>
      </c>
      <c r="D623" s="82"/>
      <c r="E623" s="82"/>
      <c r="F623" s="82"/>
      <c r="G623" s="83">
        <f>G624</f>
        <v>1584.3899999999999</v>
      </c>
      <c r="H623" s="83">
        <f t="shared" ref="H623:I623" si="317">H624</f>
        <v>1205.8</v>
      </c>
      <c r="I623" s="83">
        <f t="shared" si="317"/>
        <v>1205.8</v>
      </c>
    </row>
    <row r="624" spans="1:9">
      <c r="A624" s="176">
        <v>608</v>
      </c>
      <c r="B624" s="12" t="s">
        <v>61</v>
      </c>
      <c r="C624" s="42">
        <v>955</v>
      </c>
      <c r="D624" s="42" t="s">
        <v>64</v>
      </c>
      <c r="E624" s="138"/>
      <c r="F624" s="138"/>
      <c r="G624" s="146">
        <f>G625</f>
        <v>1584.3899999999999</v>
      </c>
      <c r="H624" s="146">
        <f t="shared" ref="H624:I626" si="318">H625</f>
        <v>1205.8</v>
      </c>
      <c r="I624" s="146">
        <f t="shared" si="318"/>
        <v>1205.8</v>
      </c>
    </row>
    <row r="625" spans="1:11" ht="47.25">
      <c r="A625" s="176">
        <v>609</v>
      </c>
      <c r="B625" s="139" t="s">
        <v>20</v>
      </c>
      <c r="C625" s="138">
        <v>955</v>
      </c>
      <c r="D625" s="138" t="s">
        <v>21</v>
      </c>
      <c r="E625" s="138"/>
      <c r="F625" s="138"/>
      <c r="G625" s="146">
        <f>G626</f>
        <v>1584.3899999999999</v>
      </c>
      <c r="H625" s="146">
        <f t="shared" si="318"/>
        <v>1205.8</v>
      </c>
      <c r="I625" s="146">
        <f t="shared" si="318"/>
        <v>1205.8</v>
      </c>
    </row>
    <row r="626" spans="1:11" ht="31.5">
      <c r="A626" s="176">
        <v>610</v>
      </c>
      <c r="B626" s="139" t="s">
        <v>39</v>
      </c>
      <c r="C626" s="138">
        <v>955</v>
      </c>
      <c r="D626" s="138" t="s">
        <v>21</v>
      </c>
      <c r="E626" s="138">
        <v>9180000000</v>
      </c>
      <c r="F626" s="138"/>
      <c r="G626" s="146">
        <f>G627</f>
        <v>1584.3899999999999</v>
      </c>
      <c r="H626" s="146">
        <f t="shared" si="318"/>
        <v>1205.8</v>
      </c>
      <c r="I626" s="146">
        <f t="shared" si="318"/>
        <v>1205.8</v>
      </c>
    </row>
    <row r="627" spans="1:11" ht="31.5">
      <c r="A627" s="176">
        <v>611</v>
      </c>
      <c r="B627" s="139" t="s">
        <v>208</v>
      </c>
      <c r="C627" s="138">
        <v>955</v>
      </c>
      <c r="D627" s="138" t="s">
        <v>21</v>
      </c>
      <c r="E627" s="138">
        <v>9180000210</v>
      </c>
      <c r="F627" s="138"/>
      <c r="G627" s="146">
        <f>G628+G633</f>
        <v>1584.3899999999999</v>
      </c>
      <c r="H627" s="146">
        <f t="shared" ref="H627:I627" si="319">H628+H633</f>
        <v>1205.8</v>
      </c>
      <c r="I627" s="146">
        <f t="shared" si="319"/>
        <v>1205.8</v>
      </c>
    </row>
    <row r="628" spans="1:11" ht="78.75">
      <c r="A628" s="176">
        <v>612</v>
      </c>
      <c r="B628" s="139" t="s">
        <v>27</v>
      </c>
      <c r="C628" s="138">
        <v>955</v>
      </c>
      <c r="D628" s="138" t="s">
        <v>21</v>
      </c>
      <c r="E628" s="138">
        <v>9180000210</v>
      </c>
      <c r="F628" s="138">
        <v>100</v>
      </c>
      <c r="G628" s="146">
        <f>G629</f>
        <v>1312.81</v>
      </c>
      <c r="H628" s="146">
        <f t="shared" ref="H628:I628" si="320">H629</f>
        <v>934.22</v>
      </c>
      <c r="I628" s="146">
        <f t="shared" si="320"/>
        <v>934.22</v>
      </c>
    </row>
    <row r="629" spans="1:11" ht="31.5">
      <c r="A629" s="176">
        <v>613</v>
      </c>
      <c r="B629" s="139" t="s">
        <v>28</v>
      </c>
      <c r="C629" s="138">
        <v>955</v>
      </c>
      <c r="D629" s="138" t="s">
        <v>21</v>
      </c>
      <c r="E629" s="138">
        <v>9180000210</v>
      </c>
      <c r="F629" s="138">
        <v>120</v>
      </c>
      <c r="G629" s="146">
        <f>G630+G631+G632</f>
        <v>1312.81</v>
      </c>
      <c r="H629" s="168">
        <f t="shared" ref="H629:I629" si="321">H630+H631+H632</f>
        <v>934.22</v>
      </c>
      <c r="I629" s="168">
        <f t="shared" si="321"/>
        <v>934.22</v>
      </c>
    </row>
    <row r="630" spans="1:11" ht="31.5">
      <c r="A630" s="176">
        <v>614</v>
      </c>
      <c r="B630" s="9" t="s">
        <v>554</v>
      </c>
      <c r="C630" s="138">
        <v>955</v>
      </c>
      <c r="D630" s="138" t="s">
        <v>21</v>
      </c>
      <c r="E630" s="138">
        <v>9180000210</v>
      </c>
      <c r="F630" s="138">
        <v>121</v>
      </c>
      <c r="G630" s="146">
        <f>934.22-216.69+271.58</f>
        <v>989.1099999999999</v>
      </c>
      <c r="H630" s="146">
        <v>717.53</v>
      </c>
      <c r="I630" s="146">
        <v>717.53</v>
      </c>
      <c r="K630" s="177">
        <v>271.58</v>
      </c>
    </row>
    <row r="631" spans="1:11" ht="31.5">
      <c r="A631" s="176">
        <v>615</v>
      </c>
      <c r="B631" s="136" t="s">
        <v>29</v>
      </c>
      <c r="C631" s="138">
        <v>955</v>
      </c>
      <c r="D631" s="138" t="s">
        <v>21</v>
      </c>
      <c r="E631" s="138">
        <v>9180000210</v>
      </c>
      <c r="F631" s="138">
        <v>122</v>
      </c>
      <c r="G631" s="146">
        <v>25</v>
      </c>
      <c r="H631" s="146">
        <v>0</v>
      </c>
      <c r="I631" s="146">
        <v>0</v>
      </c>
    </row>
    <row r="632" spans="1:11" ht="63">
      <c r="A632" s="176">
        <v>616</v>
      </c>
      <c r="B632" s="166" t="s">
        <v>544</v>
      </c>
      <c r="C632" s="167">
        <v>955</v>
      </c>
      <c r="D632" s="167" t="s">
        <v>21</v>
      </c>
      <c r="E632" s="167">
        <v>9180000210</v>
      </c>
      <c r="F632" s="167">
        <v>129</v>
      </c>
      <c r="G632" s="168">
        <f>216.69+82.01</f>
        <v>298.7</v>
      </c>
      <c r="H632" s="168">
        <v>216.69</v>
      </c>
      <c r="I632" s="168">
        <v>216.69</v>
      </c>
      <c r="K632" s="177">
        <v>82.01</v>
      </c>
    </row>
    <row r="633" spans="1:11" ht="31.5">
      <c r="A633" s="176">
        <v>617</v>
      </c>
      <c r="B633" s="139" t="s">
        <v>35</v>
      </c>
      <c r="C633" s="138">
        <v>955</v>
      </c>
      <c r="D633" s="138" t="s">
        <v>21</v>
      </c>
      <c r="E633" s="138">
        <v>9180000210</v>
      </c>
      <c r="F633" s="138">
        <v>200</v>
      </c>
      <c r="G633" s="146">
        <f>G634</f>
        <v>271.58</v>
      </c>
      <c r="H633" s="146">
        <f t="shared" ref="H633:I634" si="322">H634</f>
        <v>271.58</v>
      </c>
      <c r="I633" s="146">
        <f t="shared" si="322"/>
        <v>271.58</v>
      </c>
    </row>
    <row r="634" spans="1:11" ht="47.25">
      <c r="A634" s="176">
        <v>618</v>
      </c>
      <c r="B634" s="139" t="s">
        <v>36</v>
      </c>
      <c r="C634" s="138">
        <v>955</v>
      </c>
      <c r="D634" s="138" t="s">
        <v>21</v>
      </c>
      <c r="E634" s="138">
        <v>9180000210</v>
      </c>
      <c r="F634" s="138">
        <v>240</v>
      </c>
      <c r="G634" s="146">
        <f>G635</f>
        <v>271.58</v>
      </c>
      <c r="H634" s="146">
        <f t="shared" si="322"/>
        <v>271.58</v>
      </c>
      <c r="I634" s="146">
        <f t="shared" si="322"/>
        <v>271.58</v>
      </c>
    </row>
    <row r="635" spans="1:11" ht="47.25">
      <c r="A635" s="176">
        <v>619</v>
      </c>
      <c r="B635" s="136" t="s">
        <v>36</v>
      </c>
      <c r="C635" s="138">
        <v>955</v>
      </c>
      <c r="D635" s="138" t="s">
        <v>21</v>
      </c>
      <c r="E635" s="138">
        <v>9180000210</v>
      </c>
      <c r="F635" s="138">
        <v>244</v>
      </c>
      <c r="G635" s="146">
        <v>271.58</v>
      </c>
      <c r="H635" s="146">
        <v>271.58</v>
      </c>
      <c r="I635" s="146">
        <v>271.58</v>
      </c>
    </row>
    <row r="636" spans="1:11">
      <c r="A636" s="176">
        <v>620</v>
      </c>
      <c r="B636" s="85" t="s">
        <v>209</v>
      </c>
      <c r="C636" s="82">
        <v>957</v>
      </c>
      <c r="D636" s="82"/>
      <c r="E636" s="82"/>
      <c r="F636" s="82"/>
      <c r="G636" s="83">
        <f>G637</f>
        <v>6275.08</v>
      </c>
      <c r="H636" s="83">
        <f t="shared" ref="H636:I638" si="323">H637</f>
        <v>6192.2</v>
      </c>
      <c r="I636" s="83">
        <f t="shared" si="323"/>
        <v>6192.2</v>
      </c>
    </row>
    <row r="637" spans="1:11">
      <c r="A637" s="176">
        <v>621</v>
      </c>
      <c r="B637" s="12" t="s">
        <v>61</v>
      </c>
      <c r="C637" s="42">
        <v>957</v>
      </c>
      <c r="D637" s="42" t="s">
        <v>64</v>
      </c>
      <c r="E637" s="42"/>
      <c r="F637" s="42"/>
      <c r="G637" s="59">
        <f>G638</f>
        <v>6275.08</v>
      </c>
      <c r="H637" s="59">
        <f t="shared" si="323"/>
        <v>6192.2</v>
      </c>
      <c r="I637" s="59">
        <f t="shared" si="323"/>
        <v>6192.2</v>
      </c>
    </row>
    <row r="638" spans="1:11" ht="63">
      <c r="A638" s="176">
        <v>622</v>
      </c>
      <c r="B638" s="139" t="s">
        <v>273</v>
      </c>
      <c r="C638" s="42">
        <v>957</v>
      </c>
      <c r="D638" s="42" t="s">
        <v>514</v>
      </c>
      <c r="E638" s="42"/>
      <c r="F638" s="42"/>
      <c r="G638" s="59">
        <f>G639</f>
        <v>6275.08</v>
      </c>
      <c r="H638" s="59">
        <f t="shared" si="323"/>
        <v>6192.2</v>
      </c>
      <c r="I638" s="59">
        <f t="shared" si="323"/>
        <v>6192.2</v>
      </c>
    </row>
    <row r="639" spans="1:11" ht="31.5">
      <c r="A639" s="176">
        <v>623</v>
      </c>
      <c r="B639" s="139" t="s">
        <v>369</v>
      </c>
      <c r="C639" s="42">
        <v>957</v>
      </c>
      <c r="D639" s="42" t="s">
        <v>514</v>
      </c>
      <c r="E639" s="42"/>
      <c r="F639" s="42"/>
      <c r="G639" s="59">
        <f>G640+G649+G654</f>
        <v>6275.08</v>
      </c>
      <c r="H639" s="59">
        <f>H640+H649+H654</f>
        <v>6192.2</v>
      </c>
      <c r="I639" s="59">
        <f>I640+I649+I654</f>
        <v>6192.2</v>
      </c>
    </row>
    <row r="640" spans="1:11" ht="63">
      <c r="A640" s="176">
        <v>624</v>
      </c>
      <c r="B640" s="136" t="s">
        <v>373</v>
      </c>
      <c r="C640" s="42">
        <v>957</v>
      </c>
      <c r="D640" s="42" t="s">
        <v>514</v>
      </c>
      <c r="E640" s="42">
        <v>8110000210</v>
      </c>
      <c r="F640" s="42"/>
      <c r="G640" s="59">
        <f>G641+G646</f>
        <v>3922.3999999999996</v>
      </c>
      <c r="H640" s="59">
        <f>H641+H646</f>
        <v>3839.52</v>
      </c>
      <c r="I640" s="59">
        <f>I641+I646</f>
        <v>3839.52</v>
      </c>
    </row>
    <row r="641" spans="1:11" ht="78.75">
      <c r="A641" s="176">
        <v>625</v>
      </c>
      <c r="B641" s="139" t="s">
        <v>27</v>
      </c>
      <c r="C641" s="42">
        <v>957</v>
      </c>
      <c r="D641" s="42" t="s">
        <v>514</v>
      </c>
      <c r="E641" s="42">
        <v>8110000210</v>
      </c>
      <c r="F641" s="42">
        <v>100</v>
      </c>
      <c r="G641" s="59">
        <f>G642</f>
        <v>1617.4799999999998</v>
      </c>
      <c r="H641" s="59">
        <f t="shared" ref="H641:I641" si="324">H642</f>
        <v>1534.6</v>
      </c>
      <c r="I641" s="59">
        <f t="shared" si="324"/>
        <v>1534.6</v>
      </c>
    </row>
    <row r="642" spans="1:11" ht="31.5">
      <c r="A642" s="176">
        <v>626</v>
      </c>
      <c r="B642" s="139" t="s">
        <v>28</v>
      </c>
      <c r="C642" s="42">
        <v>957</v>
      </c>
      <c r="D642" s="42" t="s">
        <v>514</v>
      </c>
      <c r="E642" s="42">
        <v>8110000210</v>
      </c>
      <c r="F642" s="42">
        <v>120</v>
      </c>
      <c r="G642" s="59">
        <f>G643+G644+G645</f>
        <v>1617.4799999999998</v>
      </c>
      <c r="H642" s="59">
        <f t="shared" ref="H642:I642" si="325">H643+H644+H645</f>
        <v>1534.6</v>
      </c>
      <c r="I642" s="59">
        <f t="shared" si="325"/>
        <v>1534.6</v>
      </c>
    </row>
    <row r="643" spans="1:11" ht="31.5">
      <c r="A643" s="176">
        <v>627</v>
      </c>
      <c r="B643" s="9" t="s">
        <v>554</v>
      </c>
      <c r="C643" s="42">
        <v>957</v>
      </c>
      <c r="D643" s="42" t="s">
        <v>514</v>
      </c>
      <c r="E643" s="42">
        <v>8110000210</v>
      </c>
      <c r="F643" s="42">
        <v>121</v>
      </c>
      <c r="G643" s="59">
        <f>1331-308.73+63.54</f>
        <v>1085.81</v>
      </c>
      <c r="H643" s="59">
        <v>1022.27</v>
      </c>
      <c r="I643" s="59">
        <v>1022.27</v>
      </c>
      <c r="K643" s="177">
        <v>63.54</v>
      </c>
    </row>
    <row r="644" spans="1:11" ht="47.25">
      <c r="A644" s="176">
        <v>628</v>
      </c>
      <c r="B644" s="136" t="s">
        <v>374</v>
      </c>
      <c r="C644" s="42">
        <v>957</v>
      </c>
      <c r="D644" s="42" t="s">
        <v>514</v>
      </c>
      <c r="E644" s="42">
        <v>8110000210</v>
      </c>
      <c r="F644" s="42">
        <v>122</v>
      </c>
      <c r="G644" s="59">
        <f>623.83-420.23</f>
        <v>203.60000000000002</v>
      </c>
      <c r="H644" s="59">
        <v>203.6</v>
      </c>
      <c r="I644" s="59">
        <v>203.6</v>
      </c>
    </row>
    <row r="645" spans="1:11" ht="63">
      <c r="A645" s="176">
        <v>629</v>
      </c>
      <c r="B645" s="166" t="s">
        <v>544</v>
      </c>
      <c r="C645" s="42">
        <v>957</v>
      </c>
      <c r="D645" s="42" t="s">
        <v>514</v>
      </c>
      <c r="E645" s="42">
        <v>8110000210</v>
      </c>
      <c r="F645" s="42">
        <v>129</v>
      </c>
      <c r="G645" s="59">
        <f>308.73+19.34</f>
        <v>328.07</v>
      </c>
      <c r="H645" s="59">
        <v>308.73</v>
      </c>
      <c r="I645" s="59">
        <v>308.73</v>
      </c>
      <c r="K645" s="177">
        <v>19.34</v>
      </c>
    </row>
    <row r="646" spans="1:11" ht="31.5">
      <c r="A646" s="176">
        <v>630</v>
      </c>
      <c r="B646" s="139" t="s">
        <v>35</v>
      </c>
      <c r="C646" s="42">
        <v>957</v>
      </c>
      <c r="D646" s="42" t="s">
        <v>514</v>
      </c>
      <c r="E646" s="42">
        <v>8110000210</v>
      </c>
      <c r="F646" s="42">
        <v>200</v>
      </c>
      <c r="G646" s="59">
        <f>G647</f>
        <v>2304.92</v>
      </c>
      <c r="H646" s="59">
        <f t="shared" ref="H646:I647" si="326">H647</f>
        <v>2304.92</v>
      </c>
      <c r="I646" s="59">
        <f t="shared" si="326"/>
        <v>2304.92</v>
      </c>
    </row>
    <row r="647" spans="1:11" ht="47.25">
      <c r="A647" s="176">
        <v>631</v>
      </c>
      <c r="B647" s="139" t="s">
        <v>36</v>
      </c>
      <c r="C647" s="42">
        <v>957</v>
      </c>
      <c r="D647" s="42" t="s">
        <v>514</v>
      </c>
      <c r="E647" s="42">
        <v>8110000210</v>
      </c>
      <c r="F647" s="42">
        <v>240</v>
      </c>
      <c r="G647" s="59">
        <f>G648</f>
        <v>2304.92</v>
      </c>
      <c r="H647" s="59">
        <f t="shared" si="326"/>
        <v>2304.92</v>
      </c>
      <c r="I647" s="59">
        <f t="shared" si="326"/>
        <v>2304.92</v>
      </c>
    </row>
    <row r="648" spans="1:11" ht="47.25">
      <c r="A648" s="176">
        <v>632</v>
      </c>
      <c r="B648" s="136" t="s">
        <v>36</v>
      </c>
      <c r="C648" s="42">
        <v>957</v>
      </c>
      <c r="D648" s="42" t="s">
        <v>514</v>
      </c>
      <c r="E648" s="42">
        <v>8110000210</v>
      </c>
      <c r="F648" s="42">
        <v>244</v>
      </c>
      <c r="G648" s="59">
        <v>2304.92</v>
      </c>
      <c r="H648" s="59">
        <v>2304.92</v>
      </c>
      <c r="I648" s="59">
        <v>2304.92</v>
      </c>
    </row>
    <row r="649" spans="1:11">
      <c r="A649" s="176">
        <v>633</v>
      </c>
      <c r="B649" s="139" t="s">
        <v>370</v>
      </c>
      <c r="C649" s="42">
        <v>957</v>
      </c>
      <c r="D649" s="42" t="s">
        <v>514</v>
      </c>
      <c r="E649" s="42">
        <v>8110000230</v>
      </c>
      <c r="F649" s="42"/>
      <c r="G649" s="59">
        <f>G650</f>
        <v>1105.6300000000001</v>
      </c>
      <c r="H649" s="59">
        <f t="shared" ref="H649:I649" si="327">H650</f>
        <v>1105.6299999999999</v>
      </c>
      <c r="I649" s="59">
        <f t="shared" si="327"/>
        <v>1105.6299999999999</v>
      </c>
    </row>
    <row r="650" spans="1:11" ht="78.75">
      <c r="A650" s="176">
        <v>634</v>
      </c>
      <c r="B650" s="139" t="s">
        <v>27</v>
      </c>
      <c r="C650" s="42">
        <v>957</v>
      </c>
      <c r="D650" s="42" t="s">
        <v>514</v>
      </c>
      <c r="E650" s="42">
        <v>8110000230</v>
      </c>
      <c r="F650" s="42">
        <v>100</v>
      </c>
      <c r="G650" s="59">
        <f>G651</f>
        <v>1105.6300000000001</v>
      </c>
      <c r="H650" s="59">
        <f t="shared" ref="H650:I650" si="328">H651</f>
        <v>1105.6299999999999</v>
      </c>
      <c r="I650" s="59">
        <f t="shared" si="328"/>
        <v>1105.6299999999999</v>
      </c>
    </row>
    <row r="651" spans="1:11" ht="31.5">
      <c r="A651" s="176">
        <v>635</v>
      </c>
      <c r="B651" s="139" t="s">
        <v>28</v>
      </c>
      <c r="C651" s="42">
        <v>957</v>
      </c>
      <c r="D651" s="42" t="s">
        <v>514</v>
      </c>
      <c r="E651" s="42">
        <v>8110000230</v>
      </c>
      <c r="F651" s="42">
        <v>120</v>
      </c>
      <c r="G651" s="59">
        <f>G652+G653</f>
        <v>1105.6300000000001</v>
      </c>
      <c r="H651" s="59">
        <f t="shared" ref="H651:I651" si="329">H652+H653</f>
        <v>1105.6299999999999</v>
      </c>
      <c r="I651" s="59">
        <f t="shared" si="329"/>
        <v>1105.6299999999999</v>
      </c>
    </row>
    <row r="652" spans="1:11" ht="31.5">
      <c r="A652" s="176">
        <v>636</v>
      </c>
      <c r="B652" s="9" t="s">
        <v>554</v>
      </c>
      <c r="C652" s="42">
        <v>957</v>
      </c>
      <c r="D652" s="42" t="s">
        <v>514</v>
      </c>
      <c r="E652" s="42">
        <v>8110000230</v>
      </c>
      <c r="F652" s="42">
        <v>121</v>
      </c>
      <c r="G652" s="59">
        <f>1105.63-256.45</f>
        <v>849.18000000000006</v>
      </c>
      <c r="H652" s="59">
        <v>849.18</v>
      </c>
      <c r="I652" s="59">
        <v>849.18</v>
      </c>
    </row>
    <row r="653" spans="1:11" ht="63">
      <c r="A653" s="176">
        <v>637</v>
      </c>
      <c r="B653" s="166" t="s">
        <v>544</v>
      </c>
      <c r="C653" s="42">
        <v>957</v>
      </c>
      <c r="D653" s="42" t="s">
        <v>514</v>
      </c>
      <c r="E653" s="42">
        <v>8110000230</v>
      </c>
      <c r="F653" s="42">
        <v>129</v>
      </c>
      <c r="G653" s="59">
        <v>256.45</v>
      </c>
      <c r="H653" s="59">
        <v>256.45</v>
      </c>
      <c r="I653" s="59">
        <v>256.45</v>
      </c>
    </row>
    <row r="654" spans="1:11">
      <c r="A654" s="176">
        <v>638</v>
      </c>
      <c r="B654" s="136" t="s">
        <v>371</v>
      </c>
      <c r="C654" s="138">
        <v>957</v>
      </c>
      <c r="D654" s="138" t="s">
        <v>514</v>
      </c>
      <c r="E654" s="138">
        <v>8110000240</v>
      </c>
      <c r="F654" s="138"/>
      <c r="G654" s="146">
        <f>G655</f>
        <v>1247.05</v>
      </c>
      <c r="H654" s="146">
        <f t="shared" ref="H654:I654" si="330">H655</f>
        <v>1247.05</v>
      </c>
      <c r="I654" s="146">
        <f t="shared" si="330"/>
        <v>1247.05</v>
      </c>
    </row>
    <row r="655" spans="1:11" ht="78.75">
      <c r="A655" s="176">
        <v>639</v>
      </c>
      <c r="B655" s="139" t="s">
        <v>27</v>
      </c>
      <c r="C655" s="138">
        <v>957</v>
      </c>
      <c r="D655" s="138" t="s">
        <v>514</v>
      </c>
      <c r="E655" s="138">
        <v>8110000240</v>
      </c>
      <c r="F655" s="138">
        <v>100</v>
      </c>
      <c r="G655" s="146">
        <f>G656</f>
        <v>1247.05</v>
      </c>
      <c r="H655" s="146">
        <f t="shared" ref="H655:I655" si="331">H656</f>
        <v>1247.05</v>
      </c>
      <c r="I655" s="146">
        <f t="shared" si="331"/>
        <v>1247.05</v>
      </c>
    </row>
    <row r="656" spans="1:11" ht="31.5">
      <c r="A656" s="176">
        <v>640</v>
      </c>
      <c r="B656" s="139" t="s">
        <v>28</v>
      </c>
      <c r="C656" s="138">
        <v>957</v>
      </c>
      <c r="D656" s="138" t="s">
        <v>514</v>
      </c>
      <c r="E656" s="138">
        <v>8110000240</v>
      </c>
      <c r="F656" s="138">
        <v>120</v>
      </c>
      <c r="G656" s="146">
        <f>G657+G658+G659</f>
        <v>1247.05</v>
      </c>
      <c r="H656" s="168">
        <f t="shared" ref="H656:I656" si="332">H657+H658+H659</f>
        <v>1247.05</v>
      </c>
      <c r="I656" s="168">
        <f t="shared" si="332"/>
        <v>1247.05</v>
      </c>
    </row>
    <row r="657" spans="1:9" ht="31.5">
      <c r="A657" s="176">
        <v>641</v>
      </c>
      <c r="B657" s="9" t="s">
        <v>554</v>
      </c>
      <c r="C657" s="138">
        <v>957</v>
      </c>
      <c r="D657" s="138" t="s">
        <v>514</v>
      </c>
      <c r="E657" s="138">
        <v>8110000240</v>
      </c>
      <c r="F657" s="138">
        <v>121</v>
      </c>
      <c r="G657" s="146">
        <f>995.05-230.8</f>
        <v>764.25</v>
      </c>
      <c r="H657" s="146">
        <v>764.25</v>
      </c>
      <c r="I657" s="146">
        <v>764.25</v>
      </c>
    </row>
    <row r="658" spans="1:9" ht="63">
      <c r="A658" s="176">
        <v>642</v>
      </c>
      <c r="B658" s="9" t="s">
        <v>372</v>
      </c>
      <c r="C658" s="138">
        <v>957</v>
      </c>
      <c r="D658" s="138" t="s">
        <v>514</v>
      </c>
      <c r="E658" s="138">
        <v>8110000240</v>
      </c>
      <c r="F658" s="138">
        <v>123</v>
      </c>
      <c r="G658" s="146">
        <v>252</v>
      </c>
      <c r="H658" s="146">
        <v>252</v>
      </c>
      <c r="I658" s="146">
        <v>252</v>
      </c>
    </row>
    <row r="659" spans="1:9" ht="63">
      <c r="A659" s="176">
        <v>643</v>
      </c>
      <c r="B659" s="166" t="s">
        <v>544</v>
      </c>
      <c r="C659" s="167">
        <v>957</v>
      </c>
      <c r="D659" s="167" t="s">
        <v>514</v>
      </c>
      <c r="E659" s="167">
        <v>8110000240</v>
      </c>
      <c r="F659" s="167">
        <v>129</v>
      </c>
      <c r="G659" s="168">
        <v>230.8</v>
      </c>
      <c r="H659" s="168">
        <v>230.8</v>
      </c>
      <c r="I659" s="168">
        <v>230.8</v>
      </c>
    </row>
    <row r="660" spans="1:9" ht="31.5">
      <c r="A660" s="176">
        <v>644</v>
      </c>
      <c r="B660" s="84" t="s">
        <v>417</v>
      </c>
      <c r="C660" s="164" t="s">
        <v>543</v>
      </c>
      <c r="D660" s="82"/>
      <c r="E660" s="82"/>
      <c r="F660" s="82"/>
      <c r="G660" s="83">
        <f>G661</f>
        <v>3714.5000000000009</v>
      </c>
      <c r="H660" s="83">
        <f t="shared" ref="H660:I664" si="333">H661</f>
        <v>3714.5</v>
      </c>
      <c r="I660" s="83">
        <f t="shared" si="333"/>
        <v>3714.5</v>
      </c>
    </row>
    <row r="661" spans="1:9">
      <c r="A661" s="176">
        <v>645</v>
      </c>
      <c r="B661" s="12" t="s">
        <v>61</v>
      </c>
      <c r="C661" s="165" t="s">
        <v>543</v>
      </c>
      <c r="D661" s="138" t="s">
        <v>64</v>
      </c>
      <c r="E661" s="138"/>
      <c r="F661" s="138"/>
      <c r="G661" s="146">
        <f>G662</f>
        <v>3714.5000000000009</v>
      </c>
      <c r="H661" s="146">
        <f t="shared" si="333"/>
        <v>3714.5</v>
      </c>
      <c r="I661" s="146">
        <f t="shared" si="333"/>
        <v>3714.5</v>
      </c>
    </row>
    <row r="662" spans="1:9">
      <c r="A662" s="176">
        <v>646</v>
      </c>
      <c r="B662" s="136" t="s">
        <v>78</v>
      </c>
      <c r="C662" s="165" t="s">
        <v>543</v>
      </c>
      <c r="D662" s="138" t="s">
        <v>211</v>
      </c>
      <c r="E662" s="138"/>
      <c r="F662" s="138"/>
      <c r="G662" s="146">
        <f>G663</f>
        <v>3714.5000000000009</v>
      </c>
      <c r="H662" s="146">
        <f t="shared" si="333"/>
        <v>3714.5</v>
      </c>
      <c r="I662" s="146">
        <f t="shared" si="333"/>
        <v>3714.5</v>
      </c>
    </row>
    <row r="663" spans="1:9" ht="31.5">
      <c r="A663" s="176">
        <v>647</v>
      </c>
      <c r="B663" s="136" t="s">
        <v>215</v>
      </c>
      <c r="C663" s="165" t="s">
        <v>543</v>
      </c>
      <c r="D663" s="138" t="s">
        <v>211</v>
      </c>
      <c r="E663" s="138" t="s">
        <v>67</v>
      </c>
      <c r="F663" s="138"/>
      <c r="G663" s="146">
        <f>G664</f>
        <v>3714.5000000000009</v>
      </c>
      <c r="H663" s="146">
        <f t="shared" si="333"/>
        <v>3714.5</v>
      </c>
      <c r="I663" s="146">
        <f t="shared" si="333"/>
        <v>3714.5</v>
      </c>
    </row>
    <row r="664" spans="1:9" ht="63">
      <c r="A664" s="176">
        <v>648</v>
      </c>
      <c r="B664" s="136" t="s">
        <v>210</v>
      </c>
      <c r="C664" s="165" t="s">
        <v>543</v>
      </c>
      <c r="D664" s="138" t="s">
        <v>211</v>
      </c>
      <c r="E664" s="138" t="s">
        <v>415</v>
      </c>
      <c r="F664" s="138"/>
      <c r="G664" s="146">
        <f>G665</f>
        <v>3714.5000000000009</v>
      </c>
      <c r="H664" s="146">
        <f t="shared" si="333"/>
        <v>3714.5</v>
      </c>
      <c r="I664" s="146">
        <f t="shared" si="333"/>
        <v>3714.5</v>
      </c>
    </row>
    <row r="665" spans="1:9" ht="94.5">
      <c r="A665" s="176">
        <v>649</v>
      </c>
      <c r="B665" s="136" t="s">
        <v>213</v>
      </c>
      <c r="C665" s="165" t="s">
        <v>543</v>
      </c>
      <c r="D665" s="138" t="s">
        <v>211</v>
      </c>
      <c r="E665" s="138" t="s">
        <v>416</v>
      </c>
      <c r="F665" s="138"/>
      <c r="G665" s="146">
        <f>G666+G671</f>
        <v>3714.5000000000009</v>
      </c>
      <c r="H665" s="146">
        <f t="shared" ref="H665:I665" si="334">H666+H671</f>
        <v>3714.5</v>
      </c>
      <c r="I665" s="146">
        <f t="shared" si="334"/>
        <v>3714.5</v>
      </c>
    </row>
    <row r="666" spans="1:9" ht="78.75">
      <c r="A666" s="176">
        <v>650</v>
      </c>
      <c r="B666" s="139" t="s">
        <v>27</v>
      </c>
      <c r="C666" s="165" t="s">
        <v>543</v>
      </c>
      <c r="D666" s="138" t="s">
        <v>211</v>
      </c>
      <c r="E666" s="138" t="s">
        <v>416</v>
      </c>
      <c r="F666" s="138">
        <v>100</v>
      </c>
      <c r="G666" s="146">
        <f>G667</f>
        <v>3285.5000000000009</v>
      </c>
      <c r="H666" s="146">
        <f t="shared" ref="H666:I666" si="335">H667</f>
        <v>3285.5</v>
      </c>
      <c r="I666" s="146">
        <f t="shared" si="335"/>
        <v>3285.5</v>
      </c>
    </row>
    <row r="667" spans="1:9" ht="31.5">
      <c r="A667" s="176">
        <v>651</v>
      </c>
      <c r="B667" s="139" t="s">
        <v>150</v>
      </c>
      <c r="C667" s="165" t="s">
        <v>543</v>
      </c>
      <c r="D667" s="138" t="s">
        <v>211</v>
      </c>
      <c r="E667" s="138" t="s">
        <v>416</v>
      </c>
      <c r="F667" s="138">
        <v>110</v>
      </c>
      <c r="G667" s="146">
        <f>G668+G669+G670</f>
        <v>3285.5000000000009</v>
      </c>
      <c r="H667" s="168">
        <f t="shared" ref="H667:I667" si="336">H668+H669+H670</f>
        <v>3285.5</v>
      </c>
      <c r="I667" s="168">
        <f t="shared" si="336"/>
        <v>3285.5</v>
      </c>
    </row>
    <row r="668" spans="1:9">
      <c r="A668" s="176">
        <v>652</v>
      </c>
      <c r="B668" s="169" t="s">
        <v>555</v>
      </c>
      <c r="C668" s="165" t="s">
        <v>543</v>
      </c>
      <c r="D668" s="138" t="s">
        <v>211</v>
      </c>
      <c r="E668" s="138" t="s">
        <v>416</v>
      </c>
      <c r="F668" s="138">
        <v>111</v>
      </c>
      <c r="G668" s="146">
        <f>2042.91+990.19-703.53</f>
        <v>2329.5700000000006</v>
      </c>
      <c r="H668" s="146">
        <v>2329.5700000000002</v>
      </c>
      <c r="I668" s="146">
        <v>2329.5700000000002</v>
      </c>
    </row>
    <row r="669" spans="1:9" ht="31.5">
      <c r="A669" s="176">
        <v>653</v>
      </c>
      <c r="B669" s="46" t="s">
        <v>190</v>
      </c>
      <c r="C669" s="165" t="s">
        <v>543</v>
      </c>
      <c r="D669" s="138" t="s">
        <v>211</v>
      </c>
      <c r="E669" s="138" t="s">
        <v>416</v>
      </c>
      <c r="F669" s="138">
        <v>112</v>
      </c>
      <c r="G669" s="146">
        <f>180.4+72</f>
        <v>252.4</v>
      </c>
      <c r="H669" s="146">
        <v>252.4</v>
      </c>
      <c r="I669" s="146">
        <v>252.4</v>
      </c>
    </row>
    <row r="670" spans="1:9" ht="63">
      <c r="A670" s="176">
        <v>654</v>
      </c>
      <c r="B670" s="169" t="s">
        <v>551</v>
      </c>
      <c r="C670" s="165" t="s">
        <v>543</v>
      </c>
      <c r="D670" s="167" t="s">
        <v>211</v>
      </c>
      <c r="E670" s="167" t="s">
        <v>416</v>
      </c>
      <c r="F670" s="167">
        <v>119</v>
      </c>
      <c r="G670" s="168">
        <v>703.53</v>
      </c>
      <c r="H670" s="168">
        <v>703.53</v>
      </c>
      <c r="I670" s="168">
        <v>703.53</v>
      </c>
    </row>
    <row r="671" spans="1:9" ht="31.5">
      <c r="A671" s="176">
        <v>655</v>
      </c>
      <c r="B671" s="139" t="s">
        <v>35</v>
      </c>
      <c r="C671" s="165" t="s">
        <v>543</v>
      </c>
      <c r="D671" s="138" t="s">
        <v>211</v>
      </c>
      <c r="E671" s="138" t="s">
        <v>416</v>
      </c>
      <c r="F671" s="138">
        <v>200</v>
      </c>
      <c r="G671" s="146">
        <f>G672</f>
        <v>429</v>
      </c>
      <c r="H671" s="146">
        <f t="shared" ref="H671:I672" si="337">H672</f>
        <v>429</v>
      </c>
      <c r="I671" s="146">
        <f t="shared" si="337"/>
        <v>429</v>
      </c>
    </row>
    <row r="672" spans="1:9" ht="47.25">
      <c r="A672" s="176">
        <v>656</v>
      </c>
      <c r="B672" s="139" t="s">
        <v>36</v>
      </c>
      <c r="C672" s="165" t="s">
        <v>543</v>
      </c>
      <c r="D672" s="138" t="s">
        <v>211</v>
      </c>
      <c r="E672" s="138" t="s">
        <v>416</v>
      </c>
      <c r="F672" s="138">
        <v>240</v>
      </c>
      <c r="G672" s="146">
        <f>G673</f>
        <v>429</v>
      </c>
      <c r="H672" s="146">
        <f t="shared" si="337"/>
        <v>429</v>
      </c>
      <c r="I672" s="146">
        <f t="shared" si="337"/>
        <v>429</v>
      </c>
    </row>
    <row r="673" spans="1:9" ht="47.25">
      <c r="A673" s="176">
        <v>657</v>
      </c>
      <c r="B673" s="136" t="s">
        <v>36</v>
      </c>
      <c r="C673" s="165" t="s">
        <v>543</v>
      </c>
      <c r="D673" s="138" t="s">
        <v>211</v>
      </c>
      <c r="E673" s="138" t="s">
        <v>416</v>
      </c>
      <c r="F673" s="138">
        <v>244</v>
      </c>
      <c r="G673" s="146">
        <f>1419.19-990.19</f>
        <v>429</v>
      </c>
      <c r="H673" s="146">
        <v>429</v>
      </c>
      <c r="I673" s="146">
        <v>429</v>
      </c>
    </row>
    <row r="674" spans="1:9" ht="63">
      <c r="A674" s="176">
        <v>658</v>
      </c>
      <c r="B674" s="84" t="s">
        <v>214</v>
      </c>
      <c r="C674" s="164" t="s">
        <v>543</v>
      </c>
      <c r="D674" s="82"/>
      <c r="E674" s="82"/>
      <c r="F674" s="82"/>
      <c r="G674" s="83">
        <f>G675</f>
        <v>2954.9000000000005</v>
      </c>
      <c r="H674" s="83">
        <f t="shared" ref="H674:I678" si="338">H675</f>
        <v>2954.9</v>
      </c>
      <c r="I674" s="83">
        <f t="shared" si="338"/>
        <v>2954.9</v>
      </c>
    </row>
    <row r="675" spans="1:9">
      <c r="A675" s="176">
        <v>659</v>
      </c>
      <c r="B675" s="12" t="s">
        <v>61</v>
      </c>
      <c r="C675" s="165" t="s">
        <v>543</v>
      </c>
      <c r="D675" s="138" t="s">
        <v>64</v>
      </c>
      <c r="E675" s="138"/>
      <c r="F675" s="138"/>
      <c r="G675" s="146">
        <f>G676</f>
        <v>2954.9000000000005</v>
      </c>
      <c r="H675" s="146">
        <f t="shared" si="338"/>
        <v>2954.9</v>
      </c>
      <c r="I675" s="146">
        <f t="shared" si="338"/>
        <v>2954.9</v>
      </c>
    </row>
    <row r="676" spans="1:9">
      <c r="A676" s="176">
        <v>660</v>
      </c>
      <c r="B676" s="136" t="s">
        <v>78</v>
      </c>
      <c r="C676" s="165" t="s">
        <v>543</v>
      </c>
      <c r="D676" s="138" t="s">
        <v>211</v>
      </c>
      <c r="E676" s="138"/>
      <c r="F676" s="138"/>
      <c r="G676" s="146">
        <f>G677</f>
        <v>2954.9000000000005</v>
      </c>
      <c r="H676" s="146">
        <f t="shared" si="338"/>
        <v>2954.9</v>
      </c>
      <c r="I676" s="146">
        <f t="shared" si="338"/>
        <v>2954.9</v>
      </c>
    </row>
    <row r="677" spans="1:9" ht="31.5">
      <c r="A677" s="176">
        <v>661</v>
      </c>
      <c r="B677" s="136" t="s">
        <v>215</v>
      </c>
      <c r="C677" s="165" t="s">
        <v>543</v>
      </c>
      <c r="D677" s="138" t="s">
        <v>211</v>
      </c>
      <c r="E677" s="138" t="s">
        <v>67</v>
      </c>
      <c r="F677" s="138"/>
      <c r="G677" s="146">
        <f>G678</f>
        <v>2954.9000000000005</v>
      </c>
      <c r="H677" s="146">
        <f t="shared" si="338"/>
        <v>2954.9</v>
      </c>
      <c r="I677" s="146">
        <f t="shared" si="338"/>
        <v>2954.9</v>
      </c>
    </row>
    <row r="678" spans="1:9" ht="63">
      <c r="A678" s="176">
        <v>662</v>
      </c>
      <c r="B678" s="136" t="s">
        <v>216</v>
      </c>
      <c r="C678" s="165" t="s">
        <v>543</v>
      </c>
      <c r="D678" s="138" t="s">
        <v>211</v>
      </c>
      <c r="E678" s="138" t="s">
        <v>217</v>
      </c>
      <c r="F678" s="138"/>
      <c r="G678" s="146">
        <f>G679</f>
        <v>2954.9000000000005</v>
      </c>
      <c r="H678" s="146">
        <f t="shared" si="338"/>
        <v>2954.9</v>
      </c>
      <c r="I678" s="146">
        <f t="shared" si="338"/>
        <v>2954.9</v>
      </c>
    </row>
    <row r="679" spans="1:9" ht="94.5">
      <c r="A679" s="176">
        <v>663</v>
      </c>
      <c r="B679" s="136" t="s">
        <v>213</v>
      </c>
      <c r="C679" s="165" t="s">
        <v>543</v>
      </c>
      <c r="D679" s="138" t="s">
        <v>211</v>
      </c>
      <c r="E679" s="138" t="s">
        <v>218</v>
      </c>
      <c r="F679" s="138"/>
      <c r="G679" s="146">
        <f>G680+G685</f>
        <v>2954.9000000000005</v>
      </c>
      <c r="H679" s="146">
        <f t="shared" ref="H679:I679" si="339">H680+H685</f>
        <v>2954.9</v>
      </c>
      <c r="I679" s="146">
        <f t="shared" si="339"/>
        <v>2954.9</v>
      </c>
    </row>
    <row r="680" spans="1:9" ht="78.75">
      <c r="A680" s="176">
        <v>664</v>
      </c>
      <c r="B680" s="139" t="s">
        <v>27</v>
      </c>
      <c r="C680" s="165" t="s">
        <v>543</v>
      </c>
      <c r="D680" s="138" t="s">
        <v>211</v>
      </c>
      <c r="E680" s="138" t="s">
        <v>218</v>
      </c>
      <c r="F680" s="138">
        <v>100</v>
      </c>
      <c r="G680" s="146">
        <f>G681</f>
        <v>2699.6000000000004</v>
      </c>
      <c r="H680" s="146">
        <f t="shared" ref="H680:I680" si="340">H681</f>
        <v>2699.6</v>
      </c>
      <c r="I680" s="146">
        <f t="shared" si="340"/>
        <v>2699.6</v>
      </c>
    </row>
    <row r="681" spans="1:9" ht="31.5">
      <c r="A681" s="176">
        <v>665</v>
      </c>
      <c r="B681" s="139" t="s">
        <v>150</v>
      </c>
      <c r="C681" s="165" t="s">
        <v>543</v>
      </c>
      <c r="D681" s="138" t="s">
        <v>211</v>
      </c>
      <c r="E681" s="138" t="s">
        <v>218</v>
      </c>
      <c r="F681" s="138">
        <v>110</v>
      </c>
      <c r="G681" s="146">
        <f>G682+G683+G684</f>
        <v>2699.6000000000004</v>
      </c>
      <c r="H681" s="168">
        <f t="shared" ref="H681:I681" si="341">H682+H683+H684</f>
        <v>2699.6</v>
      </c>
      <c r="I681" s="168">
        <f t="shared" si="341"/>
        <v>2699.6</v>
      </c>
    </row>
    <row r="682" spans="1:9">
      <c r="A682" s="176">
        <v>666</v>
      </c>
      <c r="B682" s="169" t="s">
        <v>555</v>
      </c>
      <c r="C682" s="165" t="s">
        <v>543</v>
      </c>
      <c r="D682" s="138" t="s">
        <v>211</v>
      </c>
      <c r="E682" s="138" t="s">
        <v>218</v>
      </c>
      <c r="F682" s="138">
        <v>111</v>
      </c>
      <c r="G682" s="146">
        <f>2567.8-595.6</f>
        <v>1972.2000000000003</v>
      </c>
      <c r="H682" s="146">
        <v>1972.2</v>
      </c>
      <c r="I682" s="146">
        <v>1972.2</v>
      </c>
    </row>
    <row r="683" spans="1:9" ht="31.5">
      <c r="A683" s="176">
        <v>667</v>
      </c>
      <c r="B683" s="46" t="s">
        <v>190</v>
      </c>
      <c r="C683" s="165" t="s">
        <v>543</v>
      </c>
      <c r="D683" s="138" t="s">
        <v>211</v>
      </c>
      <c r="E683" s="138" t="s">
        <v>218</v>
      </c>
      <c r="F683" s="138">
        <v>112</v>
      </c>
      <c r="G683" s="146">
        <v>131.80000000000001</v>
      </c>
      <c r="H683" s="146">
        <v>131.80000000000001</v>
      </c>
      <c r="I683" s="146">
        <v>131.80000000000001</v>
      </c>
    </row>
    <row r="684" spans="1:9" ht="63">
      <c r="A684" s="176">
        <v>668</v>
      </c>
      <c r="B684" s="169" t="s">
        <v>551</v>
      </c>
      <c r="C684" s="165" t="s">
        <v>543</v>
      </c>
      <c r="D684" s="167" t="s">
        <v>211</v>
      </c>
      <c r="E684" s="167" t="s">
        <v>218</v>
      </c>
      <c r="F684" s="167">
        <v>119</v>
      </c>
      <c r="G684" s="168">
        <v>595.6</v>
      </c>
      <c r="H684" s="168">
        <v>595.6</v>
      </c>
      <c r="I684" s="168">
        <v>595.6</v>
      </c>
    </row>
    <row r="685" spans="1:9" ht="31.5">
      <c r="A685" s="176">
        <v>669</v>
      </c>
      <c r="B685" s="139" t="s">
        <v>35</v>
      </c>
      <c r="C685" s="165" t="s">
        <v>543</v>
      </c>
      <c r="D685" s="138" t="s">
        <v>211</v>
      </c>
      <c r="E685" s="138" t="s">
        <v>218</v>
      </c>
      <c r="F685" s="138">
        <v>200</v>
      </c>
      <c r="G685" s="146">
        <f>G686</f>
        <v>255.3</v>
      </c>
      <c r="H685" s="146">
        <f t="shared" ref="H685:I686" si="342">H686</f>
        <v>255.3</v>
      </c>
      <c r="I685" s="146">
        <f t="shared" si="342"/>
        <v>255.3</v>
      </c>
    </row>
    <row r="686" spans="1:9" ht="47.25">
      <c r="A686" s="176">
        <v>670</v>
      </c>
      <c r="B686" s="139" t="s">
        <v>36</v>
      </c>
      <c r="C686" s="165" t="s">
        <v>543</v>
      </c>
      <c r="D686" s="138" t="s">
        <v>211</v>
      </c>
      <c r="E686" s="138" t="s">
        <v>218</v>
      </c>
      <c r="F686" s="138">
        <v>240</v>
      </c>
      <c r="G686" s="146">
        <f>G687</f>
        <v>255.3</v>
      </c>
      <c r="H686" s="146">
        <f t="shared" si="342"/>
        <v>255.3</v>
      </c>
      <c r="I686" s="146">
        <f t="shared" si="342"/>
        <v>255.3</v>
      </c>
    </row>
    <row r="687" spans="1:9" ht="47.25">
      <c r="A687" s="176">
        <v>671</v>
      </c>
      <c r="B687" s="136" t="s">
        <v>36</v>
      </c>
      <c r="C687" s="165" t="s">
        <v>543</v>
      </c>
      <c r="D687" s="138" t="s">
        <v>211</v>
      </c>
      <c r="E687" s="138" t="s">
        <v>218</v>
      </c>
      <c r="F687" s="138">
        <v>244</v>
      </c>
      <c r="G687" s="146">
        <v>255.3</v>
      </c>
      <c r="H687" s="146">
        <v>255.3</v>
      </c>
      <c r="I687" s="146">
        <v>255.3</v>
      </c>
    </row>
    <row r="688" spans="1:9" ht="31.5">
      <c r="A688" s="176">
        <v>672</v>
      </c>
      <c r="B688" s="84" t="s">
        <v>418</v>
      </c>
      <c r="C688" s="164" t="s">
        <v>543</v>
      </c>
      <c r="D688" s="99"/>
      <c r="E688" s="99"/>
      <c r="F688" s="99"/>
      <c r="G688" s="100">
        <f>G709+G722+G734+G689</f>
        <v>185106.7</v>
      </c>
      <c r="H688" s="100">
        <f>H709+H722+H734+H689</f>
        <v>7294.8799999999992</v>
      </c>
      <c r="I688" s="100">
        <f>I709+I722+I734+I689</f>
        <v>7136.6</v>
      </c>
    </row>
    <row r="689" spans="1:11">
      <c r="A689" s="176">
        <v>673</v>
      </c>
      <c r="B689" s="105" t="s">
        <v>114</v>
      </c>
      <c r="C689" s="165" t="s">
        <v>543</v>
      </c>
      <c r="D689" s="42" t="s">
        <v>492</v>
      </c>
      <c r="E689" s="42"/>
      <c r="F689" s="42"/>
      <c r="G689" s="59">
        <f t="shared" ref="G689:G695" si="343">G690</f>
        <v>174970.1</v>
      </c>
      <c r="H689" s="59">
        <f t="shared" ref="H689:I695" si="344">H690</f>
        <v>1158.2799999999988</v>
      </c>
      <c r="I689" s="59">
        <f t="shared" si="344"/>
        <v>0</v>
      </c>
    </row>
    <row r="690" spans="1:11">
      <c r="A690" s="176">
        <v>674</v>
      </c>
      <c r="B690" s="154" t="s">
        <v>297</v>
      </c>
      <c r="C690" s="165" t="s">
        <v>543</v>
      </c>
      <c r="D690" s="42" t="s">
        <v>515</v>
      </c>
      <c r="E690" s="42"/>
      <c r="F690" s="42"/>
      <c r="G690" s="59">
        <f t="shared" si="343"/>
        <v>174970.1</v>
      </c>
      <c r="H690" s="59">
        <f t="shared" si="344"/>
        <v>1158.2799999999988</v>
      </c>
      <c r="I690" s="59">
        <f t="shared" si="344"/>
        <v>0</v>
      </c>
    </row>
    <row r="691" spans="1:11" ht="47.25">
      <c r="A691" s="176">
        <v>675</v>
      </c>
      <c r="B691" s="141" t="s">
        <v>359</v>
      </c>
      <c r="C691" s="165" t="s">
        <v>543</v>
      </c>
      <c r="D691" s="42" t="s">
        <v>515</v>
      </c>
      <c r="E691" s="42">
        <v>1200000000</v>
      </c>
      <c r="F691" s="42"/>
      <c r="G691" s="59">
        <f t="shared" si="343"/>
        <v>174970.1</v>
      </c>
      <c r="H691" s="59">
        <f t="shared" si="344"/>
        <v>1158.2799999999988</v>
      </c>
      <c r="I691" s="59">
        <f t="shared" si="344"/>
        <v>0</v>
      </c>
    </row>
    <row r="692" spans="1:11" ht="47.25">
      <c r="A692" s="176">
        <v>676</v>
      </c>
      <c r="B692" s="141" t="s">
        <v>360</v>
      </c>
      <c r="C692" s="165" t="s">
        <v>543</v>
      </c>
      <c r="D692" s="42" t="s">
        <v>515</v>
      </c>
      <c r="E692" s="42">
        <v>1210000000</v>
      </c>
      <c r="F692" s="42"/>
      <c r="G692" s="59">
        <f>G693+G697+G701+G705</f>
        <v>174970.1</v>
      </c>
      <c r="H692" s="59">
        <f t="shared" ref="H692:I692" si="345">H693+H697+H701+H705</f>
        <v>1158.2799999999988</v>
      </c>
      <c r="I692" s="59">
        <f t="shared" si="345"/>
        <v>0</v>
      </c>
    </row>
    <row r="693" spans="1:11" ht="63">
      <c r="A693" s="176">
        <v>677</v>
      </c>
      <c r="B693" s="12" t="s">
        <v>535</v>
      </c>
      <c r="C693" s="165" t="s">
        <v>543</v>
      </c>
      <c r="D693" s="42" t="s">
        <v>515</v>
      </c>
      <c r="E693" s="42">
        <v>1210082090</v>
      </c>
      <c r="F693" s="42"/>
      <c r="G693" s="59">
        <f t="shared" si="343"/>
        <v>1666.9</v>
      </c>
      <c r="H693" s="59">
        <f t="shared" si="344"/>
        <v>0</v>
      </c>
      <c r="I693" s="59">
        <f t="shared" si="344"/>
        <v>0</v>
      </c>
    </row>
    <row r="694" spans="1:11" ht="31.5">
      <c r="A694" s="176">
        <v>678</v>
      </c>
      <c r="B694" s="139" t="s">
        <v>35</v>
      </c>
      <c r="C694" s="165" t="s">
        <v>543</v>
      </c>
      <c r="D694" s="42" t="s">
        <v>515</v>
      </c>
      <c r="E694" s="42">
        <v>1210082090</v>
      </c>
      <c r="F694" s="42">
        <v>200</v>
      </c>
      <c r="G694" s="59">
        <f t="shared" si="343"/>
        <v>1666.9</v>
      </c>
      <c r="H694" s="59">
        <f t="shared" si="344"/>
        <v>0</v>
      </c>
      <c r="I694" s="59">
        <f t="shared" si="344"/>
        <v>0</v>
      </c>
    </row>
    <row r="695" spans="1:11" ht="47.25">
      <c r="A695" s="176">
        <v>679</v>
      </c>
      <c r="B695" s="139" t="s">
        <v>36</v>
      </c>
      <c r="C695" s="165" t="s">
        <v>543</v>
      </c>
      <c r="D695" s="42" t="s">
        <v>515</v>
      </c>
      <c r="E695" s="42">
        <v>1210082090</v>
      </c>
      <c r="F695" s="42">
        <v>240</v>
      </c>
      <c r="G695" s="59">
        <f t="shared" si="343"/>
        <v>1666.9</v>
      </c>
      <c r="H695" s="59">
        <f t="shared" si="344"/>
        <v>0</v>
      </c>
      <c r="I695" s="59">
        <f t="shared" si="344"/>
        <v>0</v>
      </c>
      <c r="K695" s="177">
        <v>-333.1</v>
      </c>
    </row>
    <row r="696" spans="1:11" ht="47.25">
      <c r="A696" s="176">
        <v>680</v>
      </c>
      <c r="B696" s="136" t="s">
        <v>36</v>
      </c>
      <c r="C696" s="165" t="s">
        <v>543</v>
      </c>
      <c r="D696" s="42" t="s">
        <v>515</v>
      </c>
      <c r="E696" s="42">
        <v>1210082090</v>
      </c>
      <c r="F696" s="42">
        <v>244</v>
      </c>
      <c r="G696" s="59">
        <f>2000-333.1</f>
        <v>1666.9</v>
      </c>
      <c r="H696" s="59">
        <v>0</v>
      </c>
      <c r="I696" s="59">
        <v>0</v>
      </c>
    </row>
    <row r="697" spans="1:11" ht="78.75">
      <c r="A697" s="176">
        <v>681</v>
      </c>
      <c r="B697" s="175" t="s">
        <v>559</v>
      </c>
      <c r="C697" s="165" t="s">
        <v>543</v>
      </c>
      <c r="D697" s="42" t="s">
        <v>515</v>
      </c>
      <c r="E697" s="42">
        <v>121008210</v>
      </c>
      <c r="F697" s="42"/>
      <c r="G697" s="59">
        <f>G698</f>
        <v>1333.1</v>
      </c>
      <c r="H697" s="59">
        <f t="shared" ref="H697:I699" si="346">H698</f>
        <v>1158.2799999999988</v>
      </c>
      <c r="I697" s="59">
        <f t="shared" si="346"/>
        <v>0</v>
      </c>
    </row>
    <row r="698" spans="1:11" ht="31.5">
      <c r="A698" s="176">
        <v>682</v>
      </c>
      <c r="B698" s="139" t="s">
        <v>35</v>
      </c>
      <c r="C698" s="165" t="s">
        <v>543</v>
      </c>
      <c r="D698" s="42" t="s">
        <v>515</v>
      </c>
      <c r="E698" s="42">
        <v>121008210</v>
      </c>
      <c r="F698" s="42">
        <v>200</v>
      </c>
      <c r="G698" s="59">
        <f>G699</f>
        <v>1333.1</v>
      </c>
      <c r="H698" s="59">
        <f t="shared" si="346"/>
        <v>1158.2799999999988</v>
      </c>
      <c r="I698" s="59">
        <f t="shared" si="346"/>
        <v>0</v>
      </c>
    </row>
    <row r="699" spans="1:11" ht="47.25">
      <c r="A699" s="176">
        <v>683</v>
      </c>
      <c r="B699" s="139" t="s">
        <v>36</v>
      </c>
      <c r="C699" s="165" t="s">
        <v>543</v>
      </c>
      <c r="D699" s="42" t="s">
        <v>515</v>
      </c>
      <c r="E699" s="42">
        <v>121008210</v>
      </c>
      <c r="F699" s="42">
        <v>240</v>
      </c>
      <c r="G699" s="59">
        <f>G700</f>
        <v>1333.1</v>
      </c>
      <c r="H699" s="59">
        <f t="shared" si="346"/>
        <v>1158.2799999999988</v>
      </c>
      <c r="I699" s="59">
        <f t="shared" si="346"/>
        <v>0</v>
      </c>
    </row>
    <row r="700" spans="1:11" ht="47.25">
      <c r="A700" s="176">
        <v>684</v>
      </c>
      <c r="B700" s="136" t="s">
        <v>36</v>
      </c>
      <c r="C700" s="165" t="s">
        <v>543</v>
      </c>
      <c r="D700" s="42" t="s">
        <v>515</v>
      </c>
      <c r="E700" s="42">
        <v>121008210</v>
      </c>
      <c r="F700" s="42">
        <v>244</v>
      </c>
      <c r="G700" s="59">
        <f>1000+333.1</f>
        <v>1333.1</v>
      </c>
      <c r="H700" s="59">
        <f>140367.53-139209.25</f>
        <v>1158.2799999999988</v>
      </c>
      <c r="I700" s="59">
        <f>139209.25-139209.25</f>
        <v>0</v>
      </c>
      <c r="K700" s="177">
        <v>333.1</v>
      </c>
    </row>
    <row r="701" spans="1:11" ht="78.75">
      <c r="A701" s="176">
        <v>685</v>
      </c>
      <c r="B701" s="170" t="s">
        <v>560</v>
      </c>
      <c r="C701" s="165" t="s">
        <v>543</v>
      </c>
      <c r="D701" s="42" t="s">
        <v>561</v>
      </c>
      <c r="E701" s="42">
        <v>1210095020</v>
      </c>
      <c r="F701" s="42"/>
      <c r="G701" s="59">
        <f>G702</f>
        <v>86453.78</v>
      </c>
      <c r="H701" s="59">
        <f t="shared" ref="H701:I703" si="347">H702</f>
        <v>0</v>
      </c>
      <c r="I701" s="59">
        <f t="shared" si="347"/>
        <v>0</v>
      </c>
      <c r="K701" s="177"/>
    </row>
    <row r="702" spans="1:11" ht="31.5">
      <c r="A702" s="176">
        <v>686</v>
      </c>
      <c r="B702" s="173" t="s">
        <v>35</v>
      </c>
      <c r="C702" s="165" t="s">
        <v>543</v>
      </c>
      <c r="D702" s="42" t="s">
        <v>561</v>
      </c>
      <c r="E702" s="42">
        <v>1210095020</v>
      </c>
      <c r="F702" s="42">
        <v>200</v>
      </c>
      <c r="G702" s="59">
        <f>G703</f>
        <v>86453.78</v>
      </c>
      <c r="H702" s="59">
        <f t="shared" si="347"/>
        <v>0</v>
      </c>
      <c r="I702" s="59">
        <f t="shared" si="347"/>
        <v>0</v>
      </c>
      <c r="K702" s="177"/>
    </row>
    <row r="703" spans="1:11" ht="47.25">
      <c r="A703" s="176">
        <v>687</v>
      </c>
      <c r="B703" s="173" t="s">
        <v>36</v>
      </c>
      <c r="C703" s="165" t="s">
        <v>543</v>
      </c>
      <c r="D703" s="42" t="s">
        <v>561</v>
      </c>
      <c r="E703" s="42">
        <v>1210095020</v>
      </c>
      <c r="F703" s="42">
        <v>240</v>
      </c>
      <c r="G703" s="59">
        <f>G704</f>
        <v>86453.78</v>
      </c>
      <c r="H703" s="59">
        <f t="shared" si="347"/>
        <v>0</v>
      </c>
      <c r="I703" s="59">
        <f t="shared" si="347"/>
        <v>0</v>
      </c>
      <c r="K703" s="177"/>
    </row>
    <row r="704" spans="1:11" ht="47.25">
      <c r="A704" s="176">
        <v>688</v>
      </c>
      <c r="B704" s="170" t="s">
        <v>36</v>
      </c>
      <c r="C704" s="165" t="s">
        <v>543</v>
      </c>
      <c r="D704" s="42" t="s">
        <v>561</v>
      </c>
      <c r="E704" s="42">
        <v>1210095020</v>
      </c>
      <c r="F704" s="42">
        <v>244</v>
      </c>
      <c r="G704" s="59">
        <v>86453.78</v>
      </c>
      <c r="H704" s="59">
        <v>0</v>
      </c>
      <c r="I704" s="59">
        <v>0</v>
      </c>
      <c r="K704" s="177">
        <v>86453.78</v>
      </c>
    </row>
    <row r="705" spans="1:11" ht="63">
      <c r="A705" s="176">
        <v>689</v>
      </c>
      <c r="B705" s="170" t="s">
        <v>562</v>
      </c>
      <c r="C705" s="165" t="s">
        <v>543</v>
      </c>
      <c r="D705" s="42" t="s">
        <v>561</v>
      </c>
      <c r="E705" s="42">
        <v>1210096020</v>
      </c>
      <c r="F705" s="42"/>
      <c r="G705" s="59">
        <f>G706</f>
        <v>85516.32</v>
      </c>
      <c r="H705" s="59">
        <f t="shared" ref="H705:I707" si="348">H706</f>
        <v>0</v>
      </c>
      <c r="I705" s="59">
        <f t="shared" si="348"/>
        <v>0</v>
      </c>
      <c r="K705" s="177"/>
    </row>
    <row r="706" spans="1:11" ht="31.5">
      <c r="A706" s="176">
        <v>690</v>
      </c>
      <c r="B706" s="173" t="s">
        <v>35</v>
      </c>
      <c r="C706" s="165" t="s">
        <v>543</v>
      </c>
      <c r="D706" s="42" t="s">
        <v>561</v>
      </c>
      <c r="E706" s="42">
        <v>1210096020</v>
      </c>
      <c r="F706" s="42">
        <v>200</v>
      </c>
      <c r="G706" s="59">
        <f>G707</f>
        <v>85516.32</v>
      </c>
      <c r="H706" s="59">
        <f t="shared" si="348"/>
        <v>0</v>
      </c>
      <c r="I706" s="59">
        <f t="shared" si="348"/>
        <v>0</v>
      </c>
      <c r="K706" s="177"/>
    </row>
    <row r="707" spans="1:11" ht="47.25">
      <c r="A707" s="176">
        <v>691</v>
      </c>
      <c r="B707" s="173" t="s">
        <v>36</v>
      </c>
      <c r="C707" s="165" t="s">
        <v>543</v>
      </c>
      <c r="D707" s="42" t="s">
        <v>561</v>
      </c>
      <c r="E707" s="42">
        <v>1210096020</v>
      </c>
      <c r="F707" s="42">
        <v>240</v>
      </c>
      <c r="G707" s="59">
        <f>G708</f>
        <v>85516.32</v>
      </c>
      <c r="H707" s="59">
        <f t="shared" si="348"/>
        <v>0</v>
      </c>
      <c r="I707" s="59">
        <f t="shared" si="348"/>
        <v>0</v>
      </c>
      <c r="K707" s="177"/>
    </row>
    <row r="708" spans="1:11" ht="47.25">
      <c r="A708" s="176">
        <v>692</v>
      </c>
      <c r="B708" s="170" t="s">
        <v>36</v>
      </c>
      <c r="C708" s="165" t="s">
        <v>543</v>
      </c>
      <c r="D708" s="42" t="s">
        <v>561</v>
      </c>
      <c r="E708" s="42">
        <v>1210096020</v>
      </c>
      <c r="F708" s="42">
        <v>244</v>
      </c>
      <c r="G708" s="59">
        <v>85516.32</v>
      </c>
      <c r="H708" s="59">
        <v>0</v>
      </c>
      <c r="I708" s="59">
        <v>0</v>
      </c>
      <c r="K708" s="177">
        <v>85516.32</v>
      </c>
    </row>
    <row r="709" spans="1:11">
      <c r="A709" s="176">
        <v>693</v>
      </c>
      <c r="B709" s="12" t="s">
        <v>61</v>
      </c>
      <c r="C709" s="165" t="s">
        <v>543</v>
      </c>
      <c r="D709" s="138" t="s">
        <v>64</v>
      </c>
      <c r="E709" s="138"/>
      <c r="F709" s="138"/>
      <c r="G709" s="146">
        <f>G710</f>
        <v>5136.6000000000004</v>
      </c>
      <c r="H709" s="146">
        <f t="shared" ref="H709:I711" si="349">H710</f>
        <v>5136.6000000000004</v>
      </c>
      <c r="I709" s="146">
        <f t="shared" si="349"/>
        <v>5136.6000000000004</v>
      </c>
    </row>
    <row r="710" spans="1:11">
      <c r="A710" s="176">
        <v>694</v>
      </c>
      <c r="B710" s="136" t="s">
        <v>78</v>
      </c>
      <c r="C710" s="165" t="s">
        <v>543</v>
      </c>
      <c r="D710" s="138" t="s">
        <v>211</v>
      </c>
      <c r="E710" s="138"/>
      <c r="F710" s="138"/>
      <c r="G710" s="146">
        <f>G711</f>
        <v>5136.6000000000004</v>
      </c>
      <c r="H710" s="146">
        <f t="shared" si="349"/>
        <v>5136.6000000000004</v>
      </c>
      <c r="I710" s="146">
        <f t="shared" si="349"/>
        <v>5136.6000000000004</v>
      </c>
    </row>
    <row r="711" spans="1:11" ht="63">
      <c r="A711" s="176">
        <v>695</v>
      </c>
      <c r="B711" s="141" t="s">
        <v>352</v>
      </c>
      <c r="C711" s="165" t="s">
        <v>543</v>
      </c>
      <c r="D711" s="138" t="s">
        <v>211</v>
      </c>
      <c r="E711" s="138">
        <v>1000000000</v>
      </c>
      <c r="F711" s="138"/>
      <c r="G711" s="146">
        <f>G712</f>
        <v>5136.6000000000004</v>
      </c>
      <c r="H711" s="146">
        <f t="shared" si="349"/>
        <v>5136.6000000000004</v>
      </c>
      <c r="I711" s="146">
        <f t="shared" si="349"/>
        <v>5136.6000000000004</v>
      </c>
    </row>
    <row r="712" spans="1:11" ht="47.25">
      <c r="A712" s="176">
        <v>696</v>
      </c>
      <c r="B712" s="136" t="s">
        <v>156</v>
      </c>
      <c r="C712" s="165" t="s">
        <v>543</v>
      </c>
      <c r="D712" s="138" t="s">
        <v>211</v>
      </c>
      <c r="E712" s="138">
        <v>1030000000</v>
      </c>
      <c r="F712" s="138"/>
      <c r="G712" s="146">
        <f>G713</f>
        <v>5136.6000000000004</v>
      </c>
      <c r="H712" s="146">
        <f t="shared" ref="H712:I712" si="350">H713</f>
        <v>5136.6000000000004</v>
      </c>
      <c r="I712" s="146">
        <f t="shared" si="350"/>
        <v>5136.6000000000004</v>
      </c>
    </row>
    <row r="713" spans="1:11" ht="78.75">
      <c r="A713" s="176">
        <v>697</v>
      </c>
      <c r="B713" s="136" t="s">
        <v>419</v>
      </c>
      <c r="C713" s="165" t="s">
        <v>543</v>
      </c>
      <c r="D713" s="138" t="s">
        <v>211</v>
      </c>
      <c r="E713" s="138">
        <v>1030000610</v>
      </c>
      <c r="F713" s="138"/>
      <c r="G713" s="146">
        <f>G714+G719</f>
        <v>5136.6000000000004</v>
      </c>
      <c r="H713" s="146">
        <f t="shared" ref="H713:I713" si="351">H714+H719</f>
        <v>5136.6000000000004</v>
      </c>
      <c r="I713" s="146">
        <f t="shared" si="351"/>
        <v>5136.6000000000004</v>
      </c>
    </row>
    <row r="714" spans="1:11" ht="78.75">
      <c r="A714" s="176">
        <v>698</v>
      </c>
      <c r="B714" s="139" t="s">
        <v>27</v>
      </c>
      <c r="C714" s="165" t="s">
        <v>543</v>
      </c>
      <c r="D714" s="138" t="s">
        <v>211</v>
      </c>
      <c r="E714" s="138">
        <v>1030000610</v>
      </c>
      <c r="F714" s="138">
        <v>100</v>
      </c>
      <c r="G714" s="146">
        <f>G715</f>
        <v>4143.76</v>
      </c>
      <c r="H714" s="146">
        <f t="shared" ref="H714:I714" si="352">H715</f>
        <v>4143.76</v>
      </c>
      <c r="I714" s="146">
        <f t="shared" si="352"/>
        <v>4143.76</v>
      </c>
    </row>
    <row r="715" spans="1:11" ht="31.5">
      <c r="A715" s="176">
        <v>699</v>
      </c>
      <c r="B715" s="139" t="s">
        <v>150</v>
      </c>
      <c r="C715" s="165" t="s">
        <v>543</v>
      </c>
      <c r="D715" s="138" t="s">
        <v>211</v>
      </c>
      <c r="E715" s="138">
        <v>1030000610</v>
      </c>
      <c r="F715" s="138">
        <v>110</v>
      </c>
      <c r="G715" s="146">
        <f>G716+G717+G718</f>
        <v>4143.76</v>
      </c>
      <c r="H715" s="168">
        <f t="shared" ref="H715:I715" si="353">H716+H717+H718</f>
        <v>4143.76</v>
      </c>
      <c r="I715" s="168">
        <f t="shared" si="353"/>
        <v>4143.76</v>
      </c>
    </row>
    <row r="716" spans="1:11">
      <c r="A716" s="176">
        <v>700</v>
      </c>
      <c r="B716" s="169" t="s">
        <v>555</v>
      </c>
      <c r="C716" s="165" t="s">
        <v>543</v>
      </c>
      <c r="D716" s="138" t="s">
        <v>211</v>
      </c>
      <c r="E716" s="138">
        <v>1030000610</v>
      </c>
      <c r="F716" s="138">
        <v>111</v>
      </c>
      <c r="G716" s="146">
        <f>3998.46-927.45</f>
        <v>3071.01</v>
      </c>
      <c r="H716" s="146">
        <v>3071.01</v>
      </c>
      <c r="I716" s="146">
        <v>3071.01</v>
      </c>
    </row>
    <row r="717" spans="1:11" ht="31.5">
      <c r="A717" s="176">
        <v>701</v>
      </c>
      <c r="B717" s="46" t="s">
        <v>190</v>
      </c>
      <c r="C717" s="165" t="s">
        <v>543</v>
      </c>
      <c r="D717" s="138" t="s">
        <v>211</v>
      </c>
      <c r="E717" s="138">
        <v>1030000610</v>
      </c>
      <c r="F717" s="138">
        <v>112</v>
      </c>
      <c r="G717" s="146">
        <v>145.30000000000001</v>
      </c>
      <c r="H717" s="146">
        <v>145.30000000000001</v>
      </c>
      <c r="I717" s="146">
        <v>145.30000000000001</v>
      </c>
    </row>
    <row r="718" spans="1:11" ht="63">
      <c r="A718" s="176">
        <v>702</v>
      </c>
      <c r="B718" s="169" t="s">
        <v>551</v>
      </c>
      <c r="C718" s="165" t="s">
        <v>543</v>
      </c>
      <c r="D718" s="167" t="s">
        <v>211</v>
      </c>
      <c r="E718" s="167">
        <v>1030000610</v>
      </c>
      <c r="F718" s="167">
        <v>119</v>
      </c>
      <c r="G718" s="168">
        <v>927.45</v>
      </c>
      <c r="H718" s="168">
        <v>927.45</v>
      </c>
      <c r="I718" s="168">
        <v>927.45</v>
      </c>
    </row>
    <row r="719" spans="1:11" ht="31.5">
      <c r="A719" s="176">
        <v>703</v>
      </c>
      <c r="B719" s="139" t="s">
        <v>35</v>
      </c>
      <c r="C719" s="165" t="s">
        <v>543</v>
      </c>
      <c r="D719" s="138" t="s">
        <v>211</v>
      </c>
      <c r="E719" s="138">
        <v>1030000610</v>
      </c>
      <c r="F719" s="138">
        <v>200</v>
      </c>
      <c r="G719" s="146">
        <f>G720</f>
        <v>992.84</v>
      </c>
      <c r="H719" s="146">
        <f t="shared" ref="H719:I720" si="354">H720</f>
        <v>992.84</v>
      </c>
      <c r="I719" s="146">
        <f t="shared" si="354"/>
        <v>992.84</v>
      </c>
    </row>
    <row r="720" spans="1:11" ht="47.25">
      <c r="A720" s="176">
        <v>704</v>
      </c>
      <c r="B720" s="139" t="s">
        <v>36</v>
      </c>
      <c r="C720" s="165" t="s">
        <v>543</v>
      </c>
      <c r="D720" s="138" t="s">
        <v>211</v>
      </c>
      <c r="E720" s="138">
        <v>1030000610</v>
      </c>
      <c r="F720" s="138">
        <v>240</v>
      </c>
      <c r="G720" s="146">
        <f>G721</f>
        <v>992.84</v>
      </c>
      <c r="H720" s="146">
        <f t="shared" si="354"/>
        <v>992.84</v>
      </c>
      <c r="I720" s="146">
        <f t="shared" si="354"/>
        <v>992.84</v>
      </c>
    </row>
    <row r="721" spans="1:9" ht="47.25">
      <c r="A721" s="176">
        <v>705</v>
      </c>
      <c r="B721" s="136" t="s">
        <v>36</v>
      </c>
      <c r="C721" s="165" t="s">
        <v>543</v>
      </c>
      <c r="D721" s="138" t="s">
        <v>211</v>
      </c>
      <c r="E721" s="138">
        <v>1030000610</v>
      </c>
      <c r="F721" s="138">
        <v>244</v>
      </c>
      <c r="G721" s="146">
        <v>992.84</v>
      </c>
      <c r="H721" s="146">
        <v>992.84</v>
      </c>
      <c r="I721" s="146">
        <v>992.84</v>
      </c>
    </row>
    <row r="722" spans="1:9">
      <c r="A722" s="176">
        <v>706</v>
      </c>
      <c r="B722" s="136" t="s">
        <v>122</v>
      </c>
      <c r="C722" s="165" t="s">
        <v>543</v>
      </c>
      <c r="D722" s="138" t="s">
        <v>505</v>
      </c>
      <c r="E722" s="138"/>
      <c r="F722" s="138"/>
      <c r="G722" s="146">
        <f>G723</f>
        <v>3000</v>
      </c>
      <c r="H722" s="146">
        <f t="shared" ref="H722:I724" si="355">H723</f>
        <v>1000</v>
      </c>
      <c r="I722" s="146">
        <f t="shared" si="355"/>
        <v>2000</v>
      </c>
    </row>
    <row r="723" spans="1:9">
      <c r="A723" s="176">
        <v>707</v>
      </c>
      <c r="B723" s="136" t="s">
        <v>123</v>
      </c>
      <c r="C723" s="165" t="s">
        <v>543</v>
      </c>
      <c r="D723" s="138" t="s">
        <v>506</v>
      </c>
      <c r="E723" s="138"/>
      <c r="F723" s="138"/>
      <c r="G723" s="146">
        <f>G724</f>
        <v>3000</v>
      </c>
      <c r="H723" s="146">
        <f t="shared" si="355"/>
        <v>1000</v>
      </c>
      <c r="I723" s="146">
        <f t="shared" si="355"/>
        <v>2000</v>
      </c>
    </row>
    <row r="724" spans="1:9" ht="63">
      <c r="A724" s="176">
        <v>708</v>
      </c>
      <c r="B724" s="141" t="s">
        <v>352</v>
      </c>
      <c r="C724" s="165" t="s">
        <v>543</v>
      </c>
      <c r="D724" s="138" t="s">
        <v>506</v>
      </c>
      <c r="E724" s="138">
        <v>1020000000</v>
      </c>
      <c r="F724" s="138"/>
      <c r="G724" s="146">
        <f>G725</f>
        <v>3000</v>
      </c>
      <c r="H724" s="146">
        <f t="shared" si="355"/>
        <v>1000</v>
      </c>
      <c r="I724" s="146">
        <f t="shared" si="355"/>
        <v>2000</v>
      </c>
    </row>
    <row r="725" spans="1:9" ht="63">
      <c r="A725" s="176">
        <v>709</v>
      </c>
      <c r="B725" s="5" t="s">
        <v>354</v>
      </c>
      <c r="C725" s="165" t="s">
        <v>543</v>
      </c>
      <c r="D725" s="138" t="s">
        <v>506</v>
      </c>
      <c r="E725" s="138">
        <v>1022000000</v>
      </c>
      <c r="F725" s="138"/>
      <c r="G725" s="146">
        <f>G726+G730</f>
        <v>3000</v>
      </c>
      <c r="H725" s="146">
        <f t="shared" ref="H725:I725" si="356">H726+H730</f>
        <v>1000</v>
      </c>
      <c r="I725" s="146">
        <f t="shared" si="356"/>
        <v>2000</v>
      </c>
    </row>
    <row r="726" spans="1:9" ht="31.5">
      <c r="A726" s="176">
        <v>710</v>
      </c>
      <c r="B726" s="136" t="s">
        <v>451</v>
      </c>
      <c r="C726" s="165" t="s">
        <v>543</v>
      </c>
      <c r="D726" s="138" t="s">
        <v>506</v>
      </c>
      <c r="E726" s="138">
        <v>1020087050</v>
      </c>
      <c r="F726" s="138"/>
      <c r="G726" s="146">
        <f>G727</f>
        <v>3000</v>
      </c>
      <c r="H726" s="146">
        <f t="shared" ref="H726:I726" si="357">H727</f>
        <v>0</v>
      </c>
      <c r="I726" s="146">
        <f t="shared" si="357"/>
        <v>0</v>
      </c>
    </row>
    <row r="727" spans="1:9" ht="31.5">
      <c r="A727" s="176">
        <v>711</v>
      </c>
      <c r="B727" s="139" t="s">
        <v>35</v>
      </c>
      <c r="C727" s="165" t="s">
        <v>543</v>
      </c>
      <c r="D727" s="138" t="s">
        <v>506</v>
      </c>
      <c r="E727" s="138">
        <v>1020087050</v>
      </c>
      <c r="F727" s="138">
        <v>200</v>
      </c>
      <c r="G727" s="146">
        <f>G728</f>
        <v>3000</v>
      </c>
      <c r="H727" s="146">
        <f t="shared" ref="H727:I728" si="358">H728</f>
        <v>0</v>
      </c>
      <c r="I727" s="146">
        <f t="shared" si="358"/>
        <v>0</v>
      </c>
    </row>
    <row r="728" spans="1:9" ht="47.25">
      <c r="A728" s="176">
        <v>712</v>
      </c>
      <c r="B728" s="139" t="s">
        <v>36</v>
      </c>
      <c r="C728" s="165" t="s">
        <v>543</v>
      </c>
      <c r="D728" s="138" t="s">
        <v>506</v>
      </c>
      <c r="E728" s="138">
        <v>1020087050</v>
      </c>
      <c r="F728" s="138">
        <v>240</v>
      </c>
      <c r="G728" s="146">
        <f>G729</f>
        <v>3000</v>
      </c>
      <c r="H728" s="146">
        <f t="shared" si="358"/>
        <v>0</v>
      </c>
      <c r="I728" s="146">
        <f t="shared" si="358"/>
        <v>0</v>
      </c>
    </row>
    <row r="729" spans="1:9" ht="47.25">
      <c r="A729" s="176">
        <v>713</v>
      </c>
      <c r="B729" s="136" t="s">
        <v>36</v>
      </c>
      <c r="C729" s="165" t="s">
        <v>543</v>
      </c>
      <c r="D729" s="138" t="s">
        <v>516</v>
      </c>
      <c r="E729" s="138">
        <v>1020087050</v>
      </c>
      <c r="F729" s="138">
        <v>244</v>
      </c>
      <c r="G729" s="146">
        <v>3000</v>
      </c>
      <c r="H729" s="146">
        <v>0</v>
      </c>
      <c r="I729" s="146">
        <v>0</v>
      </c>
    </row>
    <row r="730" spans="1:9">
      <c r="A730" s="176">
        <v>714</v>
      </c>
      <c r="B730" s="136" t="s">
        <v>460</v>
      </c>
      <c r="C730" s="165" t="s">
        <v>543</v>
      </c>
      <c r="D730" s="138" t="s">
        <v>506</v>
      </c>
      <c r="E730" s="138">
        <v>1020087060</v>
      </c>
      <c r="F730" s="138"/>
      <c r="G730" s="146">
        <f>G731</f>
        <v>0</v>
      </c>
      <c r="H730" s="146">
        <f t="shared" ref="H730:I730" si="359">H731</f>
        <v>1000</v>
      </c>
      <c r="I730" s="146">
        <f t="shared" si="359"/>
        <v>2000</v>
      </c>
    </row>
    <row r="731" spans="1:9" ht="31.5">
      <c r="A731" s="176">
        <v>715</v>
      </c>
      <c r="B731" s="139" t="s">
        <v>35</v>
      </c>
      <c r="C731" s="165" t="s">
        <v>543</v>
      </c>
      <c r="D731" s="138" t="s">
        <v>506</v>
      </c>
      <c r="E731" s="138">
        <v>1020087060</v>
      </c>
      <c r="F731" s="138">
        <v>200</v>
      </c>
      <c r="G731" s="146">
        <f>G732</f>
        <v>0</v>
      </c>
      <c r="H731" s="146">
        <f t="shared" ref="H731:I732" si="360">H732</f>
        <v>1000</v>
      </c>
      <c r="I731" s="146">
        <f t="shared" si="360"/>
        <v>2000</v>
      </c>
    </row>
    <row r="732" spans="1:9" ht="47.25">
      <c r="A732" s="176">
        <v>716</v>
      </c>
      <c r="B732" s="139" t="s">
        <v>36</v>
      </c>
      <c r="C732" s="165" t="s">
        <v>543</v>
      </c>
      <c r="D732" s="138" t="s">
        <v>506</v>
      </c>
      <c r="E732" s="138">
        <v>1020087060</v>
      </c>
      <c r="F732" s="138">
        <v>240</v>
      </c>
      <c r="G732" s="146">
        <f>G733</f>
        <v>0</v>
      </c>
      <c r="H732" s="146">
        <f t="shared" si="360"/>
        <v>1000</v>
      </c>
      <c r="I732" s="146">
        <f t="shared" si="360"/>
        <v>2000</v>
      </c>
    </row>
    <row r="733" spans="1:9" ht="47.25">
      <c r="A733" s="176">
        <v>717</v>
      </c>
      <c r="B733" s="136" t="s">
        <v>36</v>
      </c>
      <c r="C733" s="165" t="s">
        <v>543</v>
      </c>
      <c r="D733" s="138" t="s">
        <v>506</v>
      </c>
      <c r="E733" s="138">
        <v>1020087060</v>
      </c>
      <c r="F733" s="138">
        <v>244</v>
      </c>
      <c r="G733" s="146">
        <v>0</v>
      </c>
      <c r="H733" s="146">
        <v>1000</v>
      </c>
      <c r="I733" s="146">
        <v>2000</v>
      </c>
    </row>
    <row r="734" spans="1:9">
      <c r="A734" s="176">
        <v>718</v>
      </c>
      <c r="B734" s="136" t="s">
        <v>463</v>
      </c>
      <c r="C734" s="165" t="s">
        <v>543</v>
      </c>
      <c r="D734" s="138" t="s">
        <v>462</v>
      </c>
      <c r="E734" s="138"/>
      <c r="F734" s="138"/>
      <c r="G734" s="146">
        <f t="shared" ref="G734:G740" si="361">G735</f>
        <v>2000</v>
      </c>
      <c r="H734" s="146">
        <f t="shared" ref="H734:I737" si="362">H735</f>
        <v>0</v>
      </c>
      <c r="I734" s="146">
        <f t="shared" si="362"/>
        <v>0</v>
      </c>
    </row>
    <row r="735" spans="1:9" ht="31.5">
      <c r="A735" s="176">
        <v>719</v>
      </c>
      <c r="B735" s="154" t="s">
        <v>464</v>
      </c>
      <c r="C735" s="165" t="s">
        <v>543</v>
      </c>
      <c r="D735" s="138" t="s">
        <v>517</v>
      </c>
      <c r="E735" s="138"/>
      <c r="F735" s="138"/>
      <c r="G735" s="146">
        <f t="shared" si="361"/>
        <v>2000</v>
      </c>
      <c r="H735" s="146">
        <f t="shared" si="362"/>
        <v>0</v>
      </c>
      <c r="I735" s="146">
        <f t="shared" si="362"/>
        <v>0</v>
      </c>
    </row>
    <row r="736" spans="1:9" ht="63">
      <c r="A736" s="176">
        <v>720</v>
      </c>
      <c r="B736" s="141" t="s">
        <v>352</v>
      </c>
      <c r="C736" s="165" t="s">
        <v>543</v>
      </c>
      <c r="D736" s="138" t="s">
        <v>517</v>
      </c>
      <c r="E736" s="138">
        <v>1020000000</v>
      </c>
      <c r="F736" s="138"/>
      <c r="G736" s="146">
        <f t="shared" si="361"/>
        <v>2000</v>
      </c>
      <c r="H736" s="146">
        <f t="shared" si="362"/>
        <v>0</v>
      </c>
      <c r="I736" s="146">
        <f t="shared" si="362"/>
        <v>0</v>
      </c>
    </row>
    <row r="737" spans="1:9" ht="63">
      <c r="A737" s="176">
        <v>721</v>
      </c>
      <c r="B737" s="5" t="s">
        <v>354</v>
      </c>
      <c r="C737" s="165" t="s">
        <v>543</v>
      </c>
      <c r="D737" s="138" t="s">
        <v>517</v>
      </c>
      <c r="E737" s="138">
        <v>1022000000</v>
      </c>
      <c r="F737" s="138"/>
      <c r="G737" s="146">
        <f t="shared" si="361"/>
        <v>2000</v>
      </c>
      <c r="H737" s="146">
        <f t="shared" si="362"/>
        <v>0</v>
      </c>
      <c r="I737" s="146">
        <f t="shared" si="362"/>
        <v>0</v>
      </c>
    </row>
    <row r="738" spans="1:9" ht="31.5">
      <c r="A738" s="176">
        <v>722</v>
      </c>
      <c r="B738" s="136" t="s">
        <v>461</v>
      </c>
      <c r="C738" s="165" t="s">
        <v>543</v>
      </c>
      <c r="D738" s="138" t="s">
        <v>517</v>
      </c>
      <c r="E738" s="138">
        <v>1020087070</v>
      </c>
      <c r="F738" s="138"/>
      <c r="G738" s="146">
        <f t="shared" si="361"/>
        <v>2000</v>
      </c>
      <c r="H738" s="146">
        <f t="shared" ref="H738:I740" si="363">H739</f>
        <v>0</v>
      </c>
      <c r="I738" s="146">
        <f t="shared" si="363"/>
        <v>0</v>
      </c>
    </row>
    <row r="739" spans="1:9" ht="31.5">
      <c r="A739" s="176">
        <v>723</v>
      </c>
      <c r="B739" s="139" t="s">
        <v>35</v>
      </c>
      <c r="C739" s="165" t="s">
        <v>543</v>
      </c>
      <c r="D739" s="138" t="s">
        <v>517</v>
      </c>
      <c r="E739" s="138">
        <v>1020087070</v>
      </c>
      <c r="F739" s="138">
        <v>200</v>
      </c>
      <c r="G739" s="146">
        <f t="shared" si="361"/>
        <v>2000</v>
      </c>
      <c r="H739" s="146">
        <f t="shared" si="363"/>
        <v>0</v>
      </c>
      <c r="I739" s="146">
        <f t="shared" si="363"/>
        <v>0</v>
      </c>
    </row>
    <row r="740" spans="1:9" ht="47.25">
      <c r="A740" s="176">
        <v>724</v>
      </c>
      <c r="B740" s="139" t="s">
        <v>36</v>
      </c>
      <c r="C740" s="165" t="s">
        <v>543</v>
      </c>
      <c r="D740" s="138" t="s">
        <v>517</v>
      </c>
      <c r="E740" s="138">
        <v>1020087070</v>
      </c>
      <c r="F740" s="138">
        <v>240</v>
      </c>
      <c r="G740" s="146">
        <f t="shared" si="361"/>
        <v>2000</v>
      </c>
      <c r="H740" s="146">
        <f t="shared" si="363"/>
        <v>0</v>
      </c>
      <c r="I740" s="146">
        <f t="shared" si="363"/>
        <v>0</v>
      </c>
    </row>
    <row r="741" spans="1:9" ht="47.25">
      <c r="A741" s="176">
        <v>725</v>
      </c>
      <c r="B741" s="136" t="s">
        <v>36</v>
      </c>
      <c r="C741" s="165" t="s">
        <v>543</v>
      </c>
      <c r="D741" s="138" t="s">
        <v>517</v>
      </c>
      <c r="E741" s="138">
        <v>1020087070</v>
      </c>
      <c r="F741" s="138">
        <v>244</v>
      </c>
      <c r="G741" s="146">
        <v>2000</v>
      </c>
      <c r="H741" s="146">
        <v>0</v>
      </c>
      <c r="I741" s="146">
        <v>0</v>
      </c>
    </row>
    <row r="742" spans="1:9" ht="47.25">
      <c r="A742" s="176">
        <v>726</v>
      </c>
      <c r="B742" s="84" t="s">
        <v>420</v>
      </c>
      <c r="C742" s="164" t="s">
        <v>543</v>
      </c>
      <c r="D742" s="99"/>
      <c r="E742" s="99"/>
      <c r="F742" s="99"/>
      <c r="G742" s="100">
        <f>G743</f>
        <v>3577.63</v>
      </c>
      <c r="H742" s="100">
        <f t="shared" ref="H742:I745" si="364">H743</f>
        <v>3457.63</v>
      </c>
      <c r="I742" s="100">
        <f t="shared" si="364"/>
        <v>3457.63</v>
      </c>
    </row>
    <row r="743" spans="1:9">
      <c r="A743" s="176">
        <v>727</v>
      </c>
      <c r="B743" s="12" t="s">
        <v>61</v>
      </c>
      <c r="C743" s="165" t="s">
        <v>543</v>
      </c>
      <c r="D743" s="138" t="s">
        <v>64</v>
      </c>
      <c r="E743" s="138"/>
      <c r="F743" s="138"/>
      <c r="G743" s="146">
        <f>G744</f>
        <v>3577.63</v>
      </c>
      <c r="H743" s="146">
        <f t="shared" si="364"/>
        <v>3457.63</v>
      </c>
      <c r="I743" s="146">
        <f t="shared" si="364"/>
        <v>3457.63</v>
      </c>
    </row>
    <row r="744" spans="1:9">
      <c r="A744" s="176">
        <v>728</v>
      </c>
      <c r="B744" s="136" t="s">
        <v>78</v>
      </c>
      <c r="C744" s="165" t="s">
        <v>543</v>
      </c>
      <c r="D744" s="138" t="s">
        <v>211</v>
      </c>
      <c r="E744" s="138"/>
      <c r="F744" s="138"/>
      <c r="G744" s="146">
        <f>G745</f>
        <v>3577.63</v>
      </c>
      <c r="H744" s="146">
        <f t="shared" si="364"/>
        <v>3457.63</v>
      </c>
      <c r="I744" s="146">
        <f t="shared" si="364"/>
        <v>3457.63</v>
      </c>
    </row>
    <row r="745" spans="1:9" ht="31.5">
      <c r="A745" s="176">
        <v>729</v>
      </c>
      <c r="B745" s="136" t="s">
        <v>31</v>
      </c>
      <c r="C745" s="165" t="s">
        <v>543</v>
      </c>
      <c r="D745" s="138" t="s">
        <v>211</v>
      </c>
      <c r="E745" s="138">
        <v>9170000000</v>
      </c>
      <c r="F745" s="138"/>
      <c r="G745" s="146">
        <f>G746</f>
        <v>3577.63</v>
      </c>
      <c r="H745" s="146">
        <f t="shared" si="364"/>
        <v>3457.63</v>
      </c>
      <c r="I745" s="146">
        <f t="shared" si="364"/>
        <v>3457.63</v>
      </c>
    </row>
    <row r="746" spans="1:9" ht="31.5">
      <c r="A746" s="176">
        <v>730</v>
      </c>
      <c r="B746" s="136" t="s">
        <v>421</v>
      </c>
      <c r="C746" s="165" t="s">
        <v>543</v>
      </c>
      <c r="D746" s="138" t="s">
        <v>211</v>
      </c>
      <c r="E746" s="138">
        <v>9170000620</v>
      </c>
      <c r="F746" s="138"/>
      <c r="G746" s="146">
        <f>G747+G752</f>
        <v>3577.63</v>
      </c>
      <c r="H746" s="146">
        <f t="shared" ref="H746:I746" si="365">H747+H752</f>
        <v>3457.63</v>
      </c>
      <c r="I746" s="146">
        <f t="shared" si="365"/>
        <v>3457.63</v>
      </c>
    </row>
    <row r="747" spans="1:9" ht="78.75">
      <c r="A747" s="176">
        <v>731</v>
      </c>
      <c r="B747" s="139" t="s">
        <v>27</v>
      </c>
      <c r="C747" s="165" t="s">
        <v>543</v>
      </c>
      <c r="D747" s="138" t="s">
        <v>211</v>
      </c>
      <c r="E747" s="138">
        <v>9170000620</v>
      </c>
      <c r="F747" s="138">
        <v>100</v>
      </c>
      <c r="G747" s="146">
        <f>G748</f>
        <v>2874.88</v>
      </c>
      <c r="H747" s="146">
        <f t="shared" ref="H747:I747" si="366">H748</f>
        <v>2754.88</v>
      </c>
      <c r="I747" s="146">
        <f t="shared" si="366"/>
        <v>2754.88</v>
      </c>
    </row>
    <row r="748" spans="1:9" ht="31.5">
      <c r="A748" s="176">
        <v>732</v>
      </c>
      <c r="B748" s="139" t="s">
        <v>150</v>
      </c>
      <c r="C748" s="165" t="s">
        <v>543</v>
      </c>
      <c r="D748" s="138" t="s">
        <v>211</v>
      </c>
      <c r="E748" s="138">
        <v>9170000620</v>
      </c>
      <c r="F748" s="138">
        <v>110</v>
      </c>
      <c r="G748" s="146">
        <f>G749+G750+G751</f>
        <v>2874.88</v>
      </c>
      <c r="H748" s="168">
        <f t="shared" ref="H748:I748" si="367">H749+H750+H751</f>
        <v>2754.88</v>
      </c>
      <c r="I748" s="168">
        <f t="shared" si="367"/>
        <v>2754.88</v>
      </c>
    </row>
    <row r="749" spans="1:9">
      <c r="A749" s="176">
        <v>733</v>
      </c>
      <c r="B749" s="169" t="s">
        <v>556</v>
      </c>
      <c r="C749" s="165" t="s">
        <v>543</v>
      </c>
      <c r="D749" s="138" t="s">
        <v>211</v>
      </c>
      <c r="E749" s="138">
        <v>9170000620</v>
      </c>
      <c r="F749" s="138">
        <v>111</v>
      </c>
      <c r="G749" s="146">
        <f>2754.88-639</f>
        <v>2115.88</v>
      </c>
      <c r="H749" s="146">
        <v>2115.88</v>
      </c>
      <c r="I749" s="146">
        <v>2115.88</v>
      </c>
    </row>
    <row r="750" spans="1:9" ht="31.5">
      <c r="A750" s="176">
        <v>734</v>
      </c>
      <c r="B750" s="46" t="s">
        <v>190</v>
      </c>
      <c r="C750" s="165" t="s">
        <v>543</v>
      </c>
      <c r="D750" s="138" t="s">
        <v>211</v>
      </c>
      <c r="E750" s="138">
        <v>9170000620</v>
      </c>
      <c r="F750" s="138">
        <v>112</v>
      </c>
      <c r="G750" s="146">
        <v>120</v>
      </c>
      <c r="H750" s="146">
        <v>0</v>
      </c>
      <c r="I750" s="146">
        <v>0</v>
      </c>
    </row>
    <row r="751" spans="1:9" ht="63">
      <c r="A751" s="176">
        <v>735</v>
      </c>
      <c r="B751" s="169" t="s">
        <v>551</v>
      </c>
      <c r="C751" s="165" t="s">
        <v>543</v>
      </c>
      <c r="D751" s="167" t="s">
        <v>211</v>
      </c>
      <c r="E751" s="167">
        <v>9170000620</v>
      </c>
      <c r="F751" s="167">
        <v>119</v>
      </c>
      <c r="G751" s="168">
        <v>639</v>
      </c>
      <c r="H751" s="168">
        <v>639</v>
      </c>
      <c r="I751" s="168">
        <v>639</v>
      </c>
    </row>
    <row r="752" spans="1:9" ht="31.5">
      <c r="A752" s="176">
        <v>736</v>
      </c>
      <c r="B752" s="139" t="s">
        <v>35</v>
      </c>
      <c r="C752" s="165" t="s">
        <v>543</v>
      </c>
      <c r="D752" s="159" t="s">
        <v>211</v>
      </c>
      <c r="E752" s="138">
        <v>9170000620</v>
      </c>
      <c r="F752" s="138">
        <v>200</v>
      </c>
      <c r="G752" s="146">
        <f>G753</f>
        <v>702.75</v>
      </c>
      <c r="H752" s="146">
        <f t="shared" ref="H752:I753" si="368">H753</f>
        <v>702.75</v>
      </c>
      <c r="I752" s="146">
        <f t="shared" si="368"/>
        <v>702.75</v>
      </c>
    </row>
    <row r="753" spans="1:9" ht="47.25">
      <c r="A753" s="176">
        <v>737</v>
      </c>
      <c r="B753" s="139" t="s">
        <v>36</v>
      </c>
      <c r="C753" s="165" t="s">
        <v>543</v>
      </c>
      <c r="D753" s="138" t="s">
        <v>211</v>
      </c>
      <c r="E753" s="138">
        <v>9170000620</v>
      </c>
      <c r="F753" s="138">
        <v>240</v>
      </c>
      <c r="G753" s="146">
        <f>G754</f>
        <v>702.75</v>
      </c>
      <c r="H753" s="146">
        <f t="shared" si="368"/>
        <v>702.75</v>
      </c>
      <c r="I753" s="146">
        <f t="shared" si="368"/>
        <v>702.75</v>
      </c>
    </row>
    <row r="754" spans="1:9" ht="47.25">
      <c r="A754" s="176">
        <v>738</v>
      </c>
      <c r="B754" s="136" t="s">
        <v>36</v>
      </c>
      <c r="C754" s="165" t="s">
        <v>543</v>
      </c>
      <c r="D754" s="138" t="s">
        <v>211</v>
      </c>
      <c r="E754" s="138">
        <v>9170000620</v>
      </c>
      <c r="F754" s="138">
        <v>244</v>
      </c>
      <c r="G754" s="146">
        <v>702.75</v>
      </c>
      <c r="H754" s="146">
        <v>702.75</v>
      </c>
      <c r="I754" s="146">
        <v>702.75</v>
      </c>
    </row>
    <row r="755" spans="1:9">
      <c r="A755" s="176">
        <v>739</v>
      </c>
      <c r="B755" s="155" t="s">
        <v>327</v>
      </c>
      <c r="C755" s="138"/>
      <c r="D755" s="138"/>
      <c r="E755" s="138"/>
      <c r="F755" s="138"/>
      <c r="G755" s="146"/>
      <c r="H755" s="146">
        <f>19412.9+4000</f>
        <v>23412.9</v>
      </c>
      <c r="I755" s="146">
        <f>50167.12+3000</f>
        <v>53167.12</v>
      </c>
    </row>
    <row r="756" spans="1:9">
      <c r="A756" s="176">
        <v>740</v>
      </c>
      <c r="B756" s="86" t="s">
        <v>261</v>
      </c>
      <c r="C756" s="53"/>
      <c r="D756" s="53"/>
      <c r="E756" s="53"/>
      <c r="F756" s="53"/>
      <c r="G756" s="54">
        <f>G17+G105+G277+G298+G414+G537+G609+G623+G636+G660+G674+G742+G688</f>
        <v>963146.84000000008</v>
      </c>
      <c r="H756" s="54">
        <f>H17+H105+H277+H298+H414+H537+H609+H623+H636+H660+H674+H742+H688+H755</f>
        <v>789791.82000000007</v>
      </c>
      <c r="I756" s="54">
        <f>I17+I105+I277+I298+I414+I537+I609+I623+I636+I660+I674+I742+I688+I755</f>
        <v>812785.66</v>
      </c>
    </row>
    <row r="757" spans="1:9">
      <c r="C757" s="63"/>
      <c r="D757" s="63"/>
      <c r="E757" s="63"/>
    </row>
  </sheetData>
  <mergeCells count="2">
    <mergeCell ref="A9:I9"/>
    <mergeCell ref="A10:I10"/>
  </mergeCells>
  <pageMargins left="0.15748031496062992" right="0.19685039370078741" top="0.74803149606299213" bottom="0.35433070866141736" header="0.31496062992125984" footer="0.31496062992125984"/>
  <pageSetup paperSize="9" scale="75" orientation="portrait" horizontalDpi="180" verticalDpi="180" r:id="rId1"/>
  <rowBreaks count="1" manualBreakCount="1">
    <brk id="730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360"/>
  <sheetViews>
    <sheetView workbookViewId="0">
      <selection activeCell="E6" sqref="E6:H6"/>
    </sheetView>
  </sheetViews>
  <sheetFormatPr defaultRowHeight="15.75"/>
  <cols>
    <col min="1" max="1" width="5.85546875" style="107" customWidth="1"/>
    <col min="2" max="2" width="70.140625" style="62" customWidth="1"/>
    <col min="3" max="3" width="13.5703125" style="50" customWidth="1"/>
    <col min="4" max="4" width="8.42578125" style="50" customWidth="1"/>
    <col min="5" max="5" width="9.5703125" style="50" customWidth="1"/>
    <col min="6" max="6" width="12.5703125" style="50" customWidth="1"/>
    <col min="7" max="7" width="11.140625" style="50" customWidth="1"/>
    <col min="8" max="8" width="11.5703125" style="50" customWidth="1"/>
    <col min="9" max="16384" width="9.140625" style="13"/>
  </cols>
  <sheetData>
    <row r="1" spans="1:8" ht="21" customHeight="1">
      <c r="E1" s="134" t="s">
        <v>518</v>
      </c>
    </row>
    <row r="2" spans="1:8">
      <c r="E2" s="133" t="s">
        <v>480</v>
      </c>
    </row>
    <row r="3" spans="1:8">
      <c r="E3" s="133" t="s">
        <v>481</v>
      </c>
    </row>
    <row r="4" spans="1:8">
      <c r="E4" s="133" t="s">
        <v>485</v>
      </c>
    </row>
    <row r="5" spans="1:8">
      <c r="E5" s="133" t="s">
        <v>486</v>
      </c>
    </row>
    <row r="6" spans="1:8">
      <c r="E6" s="133" t="s">
        <v>563</v>
      </c>
    </row>
    <row r="7" spans="1:8">
      <c r="E7" s="133"/>
    </row>
    <row r="8" spans="1:8" ht="63.75" customHeight="1">
      <c r="A8" s="189" t="s">
        <v>263</v>
      </c>
      <c r="B8" s="189"/>
      <c r="C8" s="189"/>
      <c r="D8" s="189"/>
      <c r="E8" s="189"/>
      <c r="F8" s="189"/>
      <c r="G8" s="189"/>
      <c r="H8" s="189"/>
    </row>
    <row r="9" spans="1:8">
      <c r="A9" s="14"/>
      <c r="B9" s="48"/>
      <c r="C9" s="49"/>
      <c r="D9" s="49"/>
      <c r="E9" s="49"/>
      <c r="G9" s="194" t="s">
        <v>0</v>
      </c>
      <c r="H9" s="194"/>
    </row>
    <row r="10" spans="1:8" ht="47.25">
      <c r="A10" s="1" t="s">
        <v>1</v>
      </c>
      <c r="B10" s="10" t="s">
        <v>2</v>
      </c>
      <c r="C10" s="2" t="s">
        <v>5</v>
      </c>
      <c r="D10" s="2" t="s">
        <v>6</v>
      </c>
      <c r="E10" s="2" t="s">
        <v>262</v>
      </c>
      <c r="F10" s="15" t="s">
        <v>7</v>
      </c>
      <c r="G10" s="15" t="s">
        <v>16</v>
      </c>
      <c r="H10" s="15" t="s">
        <v>17</v>
      </c>
    </row>
    <row r="11" spans="1:8">
      <c r="A11" s="3"/>
      <c r="B11" s="11" t="s">
        <v>8</v>
      </c>
      <c r="C11" s="2" t="s">
        <v>9</v>
      </c>
      <c r="D11" s="2" t="s">
        <v>10</v>
      </c>
      <c r="E11" s="2" t="s">
        <v>11</v>
      </c>
      <c r="F11" s="2" t="s">
        <v>12</v>
      </c>
      <c r="G11" s="95">
        <v>6</v>
      </c>
      <c r="H11" s="95">
        <v>7</v>
      </c>
    </row>
    <row r="12" spans="1:8" ht="39" customHeight="1">
      <c r="A12" s="96">
        <v>1</v>
      </c>
      <c r="B12" s="30" t="s">
        <v>330</v>
      </c>
      <c r="C12" s="53" t="str">
        <f>'приложение 6'!E540</f>
        <v>0 100000000</v>
      </c>
      <c r="D12" s="53"/>
      <c r="E12" s="53"/>
      <c r="F12" s="54">
        <f>F13+F17+F22+F23+F27</f>
        <v>37784.79</v>
      </c>
      <c r="G12" s="54">
        <f t="shared" ref="G12:H12" si="0">G13+G17+G22+G23+G27</f>
        <v>37784.79</v>
      </c>
      <c r="H12" s="54">
        <f t="shared" si="0"/>
        <v>37784.79</v>
      </c>
    </row>
    <row r="13" spans="1:8" ht="31.5">
      <c r="A13" s="96">
        <v>2</v>
      </c>
      <c r="B13" s="4" t="s">
        <v>253</v>
      </c>
      <c r="C13" s="69" t="str">
        <f>'приложение 6'!E570</f>
        <v>0 110000000</v>
      </c>
      <c r="D13" s="69"/>
      <c r="E13" s="69"/>
      <c r="F13" s="70">
        <f>F14+F15+F16</f>
        <v>1854.8</v>
      </c>
      <c r="G13" s="70">
        <f t="shared" ref="G13:H13" si="1">G14+G15+G16</f>
        <v>1854.8</v>
      </c>
      <c r="H13" s="70">
        <f t="shared" si="1"/>
        <v>1854.8</v>
      </c>
    </row>
    <row r="14" spans="1:8" ht="47.25">
      <c r="A14" s="96">
        <v>3</v>
      </c>
      <c r="B14" s="10" t="s">
        <v>412</v>
      </c>
      <c r="C14" s="95" t="str">
        <f>'приложение 6'!E571</f>
        <v>0 110080010</v>
      </c>
      <c r="D14" s="95">
        <f>'приложение 6'!F574</f>
        <v>313</v>
      </c>
      <c r="E14" s="95" t="str">
        <f>'приложение 6'!D574</f>
        <v>10 06</v>
      </c>
      <c r="F14" s="52">
        <f>'приложение 6'!G574</f>
        <v>540</v>
      </c>
      <c r="G14" s="52">
        <f>'приложение 6'!H574</f>
        <v>540</v>
      </c>
      <c r="H14" s="52">
        <f>'приложение 6'!I574</f>
        <v>540</v>
      </c>
    </row>
    <row r="15" spans="1:8" ht="45.75" customHeight="1">
      <c r="A15" s="183">
        <v>4</v>
      </c>
      <c r="B15" s="190" t="s">
        <v>400</v>
      </c>
      <c r="C15" s="184" t="str">
        <f>'приложение 6'!E575</f>
        <v>0 110080020</v>
      </c>
      <c r="D15" s="95">
        <f>'приложение 6'!F578</f>
        <v>313</v>
      </c>
      <c r="E15" s="95" t="str">
        <f>'приложение 6'!D578</f>
        <v>10 06</v>
      </c>
      <c r="F15" s="52">
        <f>'приложение 6'!G578</f>
        <v>82.8</v>
      </c>
      <c r="G15" s="52">
        <f>'приложение 6'!H578</f>
        <v>82.8</v>
      </c>
      <c r="H15" s="52">
        <f>'приложение 6'!I578</f>
        <v>82.8</v>
      </c>
    </row>
    <row r="16" spans="1:8" ht="42.75" customHeight="1">
      <c r="A16" s="192"/>
      <c r="B16" s="191"/>
      <c r="C16" s="193"/>
      <c r="D16" s="95">
        <f>'приложение 6'!F580</f>
        <v>321</v>
      </c>
      <c r="E16" s="95" t="str">
        <f>'приложение 6'!D580</f>
        <v>10 06</v>
      </c>
      <c r="F16" s="52">
        <f>'приложение 6'!G580</f>
        <v>1232</v>
      </c>
      <c r="G16" s="52">
        <f>'приложение 6'!H580</f>
        <v>1232</v>
      </c>
      <c r="H16" s="52">
        <f>'приложение 6'!I580</f>
        <v>1232</v>
      </c>
    </row>
    <row r="17" spans="1:8">
      <c r="A17" s="96">
        <v>5</v>
      </c>
      <c r="B17" s="108" t="s">
        <v>242</v>
      </c>
      <c r="C17" s="69" t="str">
        <f>'приложение 6'!E560</f>
        <v>0 120000000</v>
      </c>
      <c r="D17" s="69"/>
      <c r="E17" s="69"/>
      <c r="F17" s="70">
        <f>F18+F19+F20+F21</f>
        <v>693.6</v>
      </c>
      <c r="G17" s="70">
        <f t="shared" ref="G17:H17" si="2">G18+G19+G20+G21</f>
        <v>693.6</v>
      </c>
      <c r="H17" s="70">
        <f t="shared" si="2"/>
        <v>693.6</v>
      </c>
    </row>
    <row r="18" spans="1:8" ht="40.5" customHeight="1">
      <c r="A18" s="183">
        <v>6</v>
      </c>
      <c r="B18" s="187" t="s">
        <v>244</v>
      </c>
      <c r="C18" s="184" t="str">
        <f>'приложение 6'!E562</f>
        <v>0 120002750</v>
      </c>
      <c r="D18" s="95">
        <f>'приложение 6'!F564</f>
        <v>122</v>
      </c>
      <c r="E18" s="95" t="str">
        <f>'приложение 6'!D564</f>
        <v>10 03</v>
      </c>
      <c r="F18" s="52">
        <f>'приложение 6'!G564</f>
        <v>20.82</v>
      </c>
      <c r="G18" s="52">
        <f>'приложение 6'!H564</f>
        <v>20.82</v>
      </c>
      <c r="H18" s="52">
        <f>'приложение 6'!I564</f>
        <v>20.82</v>
      </c>
    </row>
    <row r="19" spans="1:8" ht="42" customHeight="1">
      <c r="A19" s="183"/>
      <c r="B19" s="191"/>
      <c r="C19" s="193"/>
      <c r="D19" s="95">
        <f>'приложение 6'!F567</f>
        <v>244</v>
      </c>
      <c r="E19" s="52" t="str">
        <f>'приложение 6'!D567</f>
        <v>10 03</v>
      </c>
      <c r="F19" s="52">
        <f>'приложение 6'!G567</f>
        <v>147.78</v>
      </c>
      <c r="G19" s="52">
        <f>'приложение 6'!H567</f>
        <v>147.78</v>
      </c>
      <c r="H19" s="52">
        <f>'приложение 6'!I567</f>
        <v>147.78</v>
      </c>
    </row>
    <row r="20" spans="1:8" ht="24" customHeight="1">
      <c r="A20" s="183">
        <v>7</v>
      </c>
      <c r="B20" s="195" t="s">
        <v>414</v>
      </c>
      <c r="C20" s="184" t="str">
        <f>'приложение 6'!E582</f>
        <v>0 120080030</v>
      </c>
      <c r="D20" s="95">
        <v>313</v>
      </c>
      <c r="E20" s="95" t="str">
        <f>'приложение 6'!D591</f>
        <v>10 06</v>
      </c>
      <c r="F20" s="52">
        <f>'приложение 6'!G585</f>
        <v>75</v>
      </c>
      <c r="G20" s="52">
        <f>'приложение 6'!H585</f>
        <v>75</v>
      </c>
      <c r="H20" s="52">
        <f>'приложение 6'!I585</f>
        <v>75</v>
      </c>
    </row>
    <row r="21" spans="1:8" ht="27" customHeight="1">
      <c r="A21" s="183"/>
      <c r="B21" s="195"/>
      <c r="C21" s="184"/>
      <c r="D21" s="95">
        <v>321</v>
      </c>
      <c r="E21" s="116" t="s">
        <v>511</v>
      </c>
      <c r="F21" s="52">
        <f>'приложение 6'!G587</f>
        <v>450</v>
      </c>
      <c r="G21" s="52">
        <f>'приложение 6'!H587</f>
        <v>450</v>
      </c>
      <c r="H21" s="52">
        <f>'приложение 6'!I587</f>
        <v>450</v>
      </c>
    </row>
    <row r="22" spans="1:8" ht="31.5">
      <c r="A22" s="96">
        <v>8</v>
      </c>
      <c r="B22" s="108" t="s">
        <v>331</v>
      </c>
      <c r="C22" s="69" t="s">
        <v>332</v>
      </c>
      <c r="D22" s="69"/>
      <c r="E22" s="69"/>
      <c r="F22" s="69">
        <v>0</v>
      </c>
      <c r="G22" s="69">
        <v>0</v>
      </c>
      <c r="H22" s="69">
        <v>0</v>
      </c>
    </row>
    <row r="23" spans="1:8" ht="31.5">
      <c r="A23" s="96">
        <v>9</v>
      </c>
      <c r="B23" s="4" t="s">
        <v>236</v>
      </c>
      <c r="C23" s="69" t="s">
        <v>237</v>
      </c>
      <c r="D23" s="69"/>
      <c r="E23" s="69"/>
      <c r="F23" s="70">
        <f>F24+F25+F26</f>
        <v>28251.4</v>
      </c>
      <c r="G23" s="70">
        <f t="shared" ref="G23:H23" si="3">G24+G25+G26</f>
        <v>28251.4</v>
      </c>
      <c r="H23" s="70">
        <f t="shared" si="3"/>
        <v>28251.4</v>
      </c>
    </row>
    <row r="24" spans="1:8" ht="44.25" customHeight="1">
      <c r="A24" s="183">
        <v>10</v>
      </c>
      <c r="B24" s="182" t="s">
        <v>238</v>
      </c>
      <c r="C24" s="184" t="str">
        <f>'приложение 6'!E549</f>
        <v>0 140001510</v>
      </c>
      <c r="D24" s="95">
        <f>'приложение 6'!F552</f>
        <v>611</v>
      </c>
      <c r="E24" s="95" t="str">
        <f>'приложение 6'!D552</f>
        <v>10 02</v>
      </c>
      <c r="F24" s="52">
        <f>'приложение 6'!G552</f>
        <v>27255</v>
      </c>
      <c r="G24" s="52">
        <f>'приложение 6'!H552</f>
        <v>27255</v>
      </c>
      <c r="H24" s="52">
        <f>'приложение 6'!I552</f>
        <v>27255</v>
      </c>
    </row>
    <row r="25" spans="1:8" ht="51" customHeight="1">
      <c r="A25" s="183"/>
      <c r="B25" s="182"/>
      <c r="C25" s="184"/>
      <c r="D25" s="95">
        <f>'приложение 6'!F553</f>
        <v>612</v>
      </c>
      <c r="E25" s="95" t="str">
        <f>'приложение 6'!D553</f>
        <v>10 02</v>
      </c>
      <c r="F25" s="52">
        <f>'приложение 6'!G553</f>
        <v>972.4</v>
      </c>
      <c r="G25" s="52">
        <f>'приложение 6'!H553</f>
        <v>972.4</v>
      </c>
      <c r="H25" s="52">
        <f>'приложение 6'!I553</f>
        <v>972.4</v>
      </c>
    </row>
    <row r="26" spans="1:8" ht="31.5">
      <c r="A26" s="96">
        <v>11</v>
      </c>
      <c r="B26" s="10" t="s">
        <v>259</v>
      </c>
      <c r="C26" s="95" t="str">
        <f>'приложение 6'!E554</f>
        <v>0 140000070</v>
      </c>
      <c r="D26" s="95">
        <f>'приложение 6'!F557</f>
        <v>612</v>
      </c>
      <c r="E26" s="95" t="str">
        <f>'приложение 6'!D557</f>
        <v>10 02</v>
      </c>
      <c r="F26" s="52">
        <f>'приложение 6'!G557</f>
        <v>24</v>
      </c>
      <c r="G26" s="52">
        <f>'приложение 6'!H557</f>
        <v>24</v>
      </c>
      <c r="H26" s="52">
        <f>'приложение 6'!I557</f>
        <v>24</v>
      </c>
    </row>
    <row r="27" spans="1:8" ht="31.5">
      <c r="A27" s="96">
        <v>12</v>
      </c>
      <c r="B27" s="108" t="s">
        <v>226</v>
      </c>
      <c r="C27" s="69" t="str">
        <f>'приложение 6'!E588</f>
        <v>0 150000000</v>
      </c>
      <c r="D27" s="69"/>
      <c r="E27" s="69"/>
      <c r="F27" s="70">
        <f>F28+F29+F31+F32+F33+F35+F36+F30+F34</f>
        <v>6984.9900000000007</v>
      </c>
      <c r="G27" s="70">
        <f t="shared" ref="G27:H27" si="4">G28+G29+G31+G32+G33+G35+G36+G30+G34</f>
        <v>6984.9900000000007</v>
      </c>
      <c r="H27" s="70">
        <f t="shared" si="4"/>
        <v>6984.9900000000007</v>
      </c>
    </row>
    <row r="28" spans="1:8" ht="47.25">
      <c r="A28" s="96">
        <v>13</v>
      </c>
      <c r="B28" s="94" t="s">
        <v>229</v>
      </c>
      <c r="C28" s="95" t="str">
        <f>'приложение 6'!E545</f>
        <v>0 150001110</v>
      </c>
      <c r="D28" s="95">
        <f>'приложение 6'!F545</f>
        <v>312</v>
      </c>
      <c r="E28" s="95" t="str">
        <f>'приложение 6'!D545</f>
        <v>10 01</v>
      </c>
      <c r="F28" s="52">
        <f>'приложение 6'!G545</f>
        <v>490</v>
      </c>
      <c r="G28" s="52">
        <f>'приложение 6'!H545</f>
        <v>490</v>
      </c>
      <c r="H28" s="52">
        <f>'приложение 6'!I545</f>
        <v>490</v>
      </c>
    </row>
    <row r="29" spans="1:8">
      <c r="A29" s="179">
        <v>14</v>
      </c>
      <c r="B29" s="197" t="s">
        <v>251</v>
      </c>
      <c r="C29" s="184" t="str">
        <f>'приложение 6'!E589</f>
        <v>0 150000060</v>
      </c>
      <c r="D29" s="95">
        <f>'приложение 6'!F592</f>
        <v>121</v>
      </c>
      <c r="E29" s="95" t="str">
        <f>'приложение 6'!D589</f>
        <v>10 06</v>
      </c>
      <c r="F29" s="52">
        <f>'приложение 6'!G592</f>
        <v>463.27</v>
      </c>
      <c r="G29" s="52">
        <f>'приложение 6'!H592</f>
        <v>463.27</v>
      </c>
      <c r="H29" s="52">
        <f>'приложение 6'!I592</f>
        <v>463.27</v>
      </c>
    </row>
    <row r="30" spans="1:8">
      <c r="A30" s="180"/>
      <c r="B30" s="197"/>
      <c r="C30" s="184"/>
      <c r="D30" s="167">
        <v>129</v>
      </c>
      <c r="E30" s="167" t="str">
        <f>'приложение 6'!D590</f>
        <v>10 06</v>
      </c>
      <c r="F30" s="168">
        <f>'приложение 6'!G593</f>
        <v>139.91</v>
      </c>
      <c r="G30" s="168">
        <f>'приложение 6'!H593</f>
        <v>139.91</v>
      </c>
      <c r="H30" s="168">
        <f>'приложение 6'!I593</f>
        <v>139.91</v>
      </c>
    </row>
    <row r="31" spans="1:8">
      <c r="A31" s="181"/>
      <c r="B31" s="197"/>
      <c r="C31" s="184"/>
      <c r="D31" s="95">
        <f>'приложение 6'!F596</f>
        <v>244</v>
      </c>
      <c r="E31" s="95" t="str">
        <f>'приложение 6'!D590</f>
        <v>10 06</v>
      </c>
      <c r="F31" s="52">
        <f>'приложение 6'!G596</f>
        <v>36.71</v>
      </c>
      <c r="G31" s="52">
        <f>'приложение 6'!H596</f>
        <v>36.71</v>
      </c>
      <c r="H31" s="52">
        <f>'приложение 6'!I596</f>
        <v>36.71</v>
      </c>
    </row>
    <row r="32" spans="1:8" ht="16.5" customHeight="1">
      <c r="A32" s="179">
        <v>15</v>
      </c>
      <c r="B32" s="182" t="s">
        <v>247</v>
      </c>
      <c r="C32" s="184" t="str">
        <f>'приложение 6'!E597</f>
        <v>0 150000210</v>
      </c>
      <c r="D32" s="95">
        <f>'приложение 6'!F600</f>
        <v>121</v>
      </c>
      <c r="E32" s="95" t="str">
        <f>'приложение 6'!D591</f>
        <v>10 06</v>
      </c>
      <c r="F32" s="52">
        <f>'приложение 6'!G600</f>
        <v>3889.9399999999996</v>
      </c>
      <c r="G32" s="52">
        <f>'приложение 6'!H600</f>
        <v>3889.94</v>
      </c>
      <c r="H32" s="52">
        <f>'приложение 6'!I600</f>
        <v>3889.94</v>
      </c>
    </row>
    <row r="33" spans="1:8">
      <c r="A33" s="180"/>
      <c r="B33" s="182"/>
      <c r="C33" s="184"/>
      <c r="D33" s="95">
        <f>'приложение 6'!F601</f>
        <v>122</v>
      </c>
      <c r="E33" s="95" t="str">
        <f>'приложение 6'!D592</f>
        <v>10 06</v>
      </c>
      <c r="F33" s="52">
        <f>'приложение 6'!G601</f>
        <v>112.76</v>
      </c>
      <c r="G33" s="52">
        <f>'приложение 6'!H601</f>
        <v>112.76</v>
      </c>
      <c r="H33" s="52">
        <f>'приложение 6'!I601</f>
        <v>112.76</v>
      </c>
    </row>
    <row r="34" spans="1:8">
      <c r="A34" s="180"/>
      <c r="B34" s="182"/>
      <c r="C34" s="184"/>
      <c r="D34" s="167">
        <v>129</v>
      </c>
      <c r="E34" s="167" t="str">
        <f>'приложение 6'!D593</f>
        <v>10 06</v>
      </c>
      <c r="F34" s="168">
        <f>'приложение 6'!G602</f>
        <v>1174.76</v>
      </c>
      <c r="G34" s="168">
        <f>'приложение 6'!H602</f>
        <v>1174.76</v>
      </c>
      <c r="H34" s="168">
        <f>'приложение 6'!I602</f>
        <v>1174.76</v>
      </c>
    </row>
    <row r="35" spans="1:8">
      <c r="A35" s="180"/>
      <c r="B35" s="182"/>
      <c r="C35" s="184"/>
      <c r="D35" s="95">
        <f>'приложение 6'!F605</f>
        <v>244</v>
      </c>
      <c r="E35" s="95" t="str">
        <f>'приложение 6'!D594</f>
        <v>10 06</v>
      </c>
      <c r="F35" s="52">
        <f>'приложение 6'!G605</f>
        <v>674.64</v>
      </c>
      <c r="G35" s="52">
        <f>'приложение 6'!H605</f>
        <v>674.64</v>
      </c>
      <c r="H35" s="52">
        <f>'приложение 6'!I605</f>
        <v>674.64</v>
      </c>
    </row>
    <row r="36" spans="1:8">
      <c r="A36" s="181"/>
      <c r="B36" s="182"/>
      <c r="C36" s="184"/>
      <c r="D36" s="95">
        <f>'приложение 6'!F608</f>
        <v>852</v>
      </c>
      <c r="E36" s="95" t="str">
        <f>'приложение 6'!D595</f>
        <v>10 06</v>
      </c>
      <c r="F36" s="52">
        <f>'приложение 6'!G608</f>
        <v>3</v>
      </c>
      <c r="G36" s="52">
        <f>'приложение 6'!H608</f>
        <v>3</v>
      </c>
      <c r="H36" s="52">
        <f>'приложение 6'!I608</f>
        <v>3</v>
      </c>
    </row>
    <row r="37" spans="1:8" ht="31.5">
      <c r="A37" s="96">
        <v>16</v>
      </c>
      <c r="B37" s="30" t="s">
        <v>434</v>
      </c>
      <c r="C37" s="95" t="str">
        <f>'приложение 6'!E280</f>
        <v>0 200000000</v>
      </c>
      <c r="D37" s="95"/>
      <c r="E37" s="95"/>
      <c r="F37" s="54">
        <f>F38+F45+F52+F59+F70</f>
        <v>83714.810000000012</v>
      </c>
      <c r="G37" s="54">
        <f t="shared" ref="G37:H37" si="5">G38+G45+G52+G59+G70</f>
        <v>77743.110000000015</v>
      </c>
      <c r="H37" s="54">
        <f t="shared" si="5"/>
        <v>77631.41</v>
      </c>
    </row>
    <row r="38" spans="1:8">
      <c r="A38" s="96">
        <v>17</v>
      </c>
      <c r="B38" s="4" t="s">
        <v>165</v>
      </c>
      <c r="C38" s="69" t="str">
        <f>'приложение 6'!E468</f>
        <v>0 210000000</v>
      </c>
      <c r="D38" s="69"/>
      <c r="E38" s="69"/>
      <c r="F38" s="70">
        <f>F39+F40+F41+F43+F44</f>
        <v>15524.900000000001</v>
      </c>
      <c r="G38" s="70">
        <f t="shared" ref="G38:H38" si="6">G39+G40+G41+G43+G44</f>
        <v>12559.2</v>
      </c>
      <c r="H38" s="70">
        <f t="shared" si="6"/>
        <v>12559.2</v>
      </c>
    </row>
    <row r="39" spans="1:8" ht="17.25" customHeight="1">
      <c r="A39" s="183">
        <v>18</v>
      </c>
      <c r="B39" s="187" t="s">
        <v>167</v>
      </c>
      <c r="C39" s="184" t="str">
        <f>'приложение 6'!E469</f>
        <v>0 210000610</v>
      </c>
      <c r="D39" s="95">
        <v>611</v>
      </c>
      <c r="E39" s="116" t="s">
        <v>509</v>
      </c>
      <c r="F39" s="52">
        <f>'приложение 6'!G472</f>
        <v>9731.2800000000007</v>
      </c>
      <c r="G39" s="52">
        <f>'приложение 6'!H472</f>
        <v>9731.2800000000007</v>
      </c>
      <c r="H39" s="52">
        <f>'приложение 6'!I472</f>
        <v>9731.2800000000007</v>
      </c>
    </row>
    <row r="40" spans="1:8" ht="34.5" customHeight="1">
      <c r="A40" s="183"/>
      <c r="B40" s="187"/>
      <c r="C40" s="184"/>
      <c r="D40" s="95">
        <v>612</v>
      </c>
      <c r="E40" s="116" t="s">
        <v>509</v>
      </c>
      <c r="F40" s="52">
        <f>'приложение 6'!G473</f>
        <v>90</v>
      </c>
      <c r="G40" s="52">
        <f>'приложение 6'!H473</f>
        <v>90</v>
      </c>
      <c r="H40" s="52">
        <f>'приложение 6'!I473</f>
        <v>90</v>
      </c>
    </row>
    <row r="41" spans="1:8" ht="26.25" customHeight="1">
      <c r="A41" s="183">
        <v>19</v>
      </c>
      <c r="B41" s="187" t="s">
        <v>184</v>
      </c>
      <c r="C41" s="184" t="str">
        <f>'приложение 6'!E474</f>
        <v>0 210000620</v>
      </c>
      <c r="D41" s="184">
        <v>611</v>
      </c>
      <c r="E41" s="184" t="s">
        <v>509</v>
      </c>
      <c r="F41" s="185">
        <f>'приложение 6'!G477</f>
        <v>2965.7000000000003</v>
      </c>
      <c r="G41" s="185">
        <f>'приложение 6'!H477</f>
        <v>0</v>
      </c>
      <c r="H41" s="185">
        <f>'приложение 6'!I477</f>
        <v>0</v>
      </c>
    </row>
    <row r="42" spans="1:8" ht="22.5" customHeight="1">
      <c r="A42" s="183"/>
      <c r="B42" s="187"/>
      <c r="C42" s="184"/>
      <c r="D42" s="184"/>
      <c r="E42" s="184"/>
      <c r="F42" s="185"/>
      <c r="G42" s="185"/>
      <c r="H42" s="185"/>
    </row>
    <row r="43" spans="1:8" ht="23.25" customHeight="1">
      <c r="A43" s="96">
        <v>20</v>
      </c>
      <c r="B43" s="187" t="s">
        <v>173</v>
      </c>
      <c r="C43" s="184" t="str">
        <f>'приложение 6'!E478</f>
        <v>0 210000630</v>
      </c>
      <c r="D43" s="95">
        <v>611</v>
      </c>
      <c r="E43" s="116" t="s">
        <v>509</v>
      </c>
      <c r="F43" s="52">
        <f>'приложение 6'!G481</f>
        <v>2607.4</v>
      </c>
      <c r="G43" s="52">
        <f>'приложение 6'!H481</f>
        <v>2607.4</v>
      </c>
      <c r="H43" s="52">
        <f>'приложение 6'!I481</f>
        <v>2607.4</v>
      </c>
    </row>
    <row r="44" spans="1:8" ht="23.25" customHeight="1">
      <c r="A44" s="96">
        <v>21</v>
      </c>
      <c r="B44" s="187"/>
      <c r="C44" s="184"/>
      <c r="D44" s="95">
        <v>612</v>
      </c>
      <c r="E44" s="116" t="s">
        <v>509</v>
      </c>
      <c r="F44" s="52">
        <f>'приложение 6'!G482</f>
        <v>130.52000000000001</v>
      </c>
      <c r="G44" s="52">
        <f>'приложение 6'!H482</f>
        <v>130.52000000000001</v>
      </c>
      <c r="H44" s="52">
        <f>'приложение 6'!I482</f>
        <v>130.52000000000001</v>
      </c>
    </row>
    <row r="45" spans="1:8">
      <c r="A45" s="96">
        <v>22</v>
      </c>
      <c r="B45" s="4" t="s">
        <v>145</v>
      </c>
      <c r="C45" s="69" t="s">
        <v>147</v>
      </c>
      <c r="D45" s="69"/>
      <c r="E45" s="69"/>
      <c r="F45" s="70">
        <f>F46+F48+F49+F51+F47+F50</f>
        <v>2336.1099999999997</v>
      </c>
      <c r="G45" s="70">
        <f t="shared" ref="G45:H45" si="7">G46+G48+G49+G51+G47+G50</f>
        <v>2336.1099999999997</v>
      </c>
      <c r="H45" s="70">
        <f t="shared" si="7"/>
        <v>2336.1099999999997</v>
      </c>
    </row>
    <row r="46" spans="1:8" ht="14.25" customHeight="1">
      <c r="A46" s="183">
        <v>23</v>
      </c>
      <c r="B46" s="182" t="s">
        <v>148</v>
      </c>
      <c r="C46" s="184" t="str">
        <f>'приложение 6'!E285</f>
        <v>0 220000610</v>
      </c>
      <c r="D46" s="95">
        <v>111</v>
      </c>
      <c r="E46" s="116" t="s">
        <v>211</v>
      </c>
      <c r="F46" s="52">
        <f>'приложение 6'!G285</f>
        <v>981.39</v>
      </c>
      <c r="G46" s="52">
        <f>'приложение 6'!H285</f>
        <v>981.39</v>
      </c>
      <c r="H46" s="52">
        <f>'приложение 6'!I285</f>
        <v>981.39</v>
      </c>
    </row>
    <row r="47" spans="1:8" ht="14.25" customHeight="1">
      <c r="A47" s="183"/>
      <c r="B47" s="182"/>
      <c r="C47" s="184"/>
      <c r="D47" s="161">
        <v>119</v>
      </c>
      <c r="E47" s="161" t="s">
        <v>548</v>
      </c>
      <c r="F47" s="163">
        <f>'приложение 6'!G286</f>
        <v>296.38</v>
      </c>
      <c r="G47" s="163">
        <f>'приложение 6'!H286</f>
        <v>296.38</v>
      </c>
      <c r="H47" s="163">
        <f>'приложение 6'!I286</f>
        <v>296.38</v>
      </c>
    </row>
    <row r="48" spans="1:8">
      <c r="A48" s="183"/>
      <c r="B48" s="182"/>
      <c r="C48" s="184"/>
      <c r="D48" s="95">
        <v>244</v>
      </c>
      <c r="E48" s="116" t="s">
        <v>211</v>
      </c>
      <c r="F48" s="52">
        <f>'приложение 6'!G289</f>
        <v>849.44</v>
      </c>
      <c r="G48" s="52">
        <f>'приложение 6'!H289</f>
        <v>849.44</v>
      </c>
      <c r="H48" s="52">
        <f>'приложение 6'!I289</f>
        <v>849.44</v>
      </c>
    </row>
    <row r="49" spans="1:8" ht="19.5" customHeight="1">
      <c r="A49" s="179">
        <v>24</v>
      </c>
      <c r="B49" s="196" t="s">
        <v>151</v>
      </c>
      <c r="C49" s="184" t="str">
        <f>'приложение 6'!E290</f>
        <v>0 220075190</v>
      </c>
      <c r="D49" s="95">
        <v>111</v>
      </c>
      <c r="E49" s="117" t="s">
        <v>211</v>
      </c>
      <c r="F49" s="52">
        <f>'приложение 6'!G293</f>
        <v>132.80000000000001</v>
      </c>
      <c r="G49" s="52">
        <f>'приложение 6'!H293</f>
        <v>132.80000000000001</v>
      </c>
      <c r="H49" s="52">
        <f>'приложение 6'!I293</f>
        <v>132.80000000000001</v>
      </c>
    </row>
    <row r="50" spans="1:8" ht="19.5" customHeight="1">
      <c r="A50" s="180"/>
      <c r="B50" s="196"/>
      <c r="C50" s="184"/>
      <c r="D50" s="161">
        <v>119</v>
      </c>
      <c r="E50" s="163" t="s">
        <v>548</v>
      </c>
      <c r="F50" s="163">
        <f>'приложение 6'!G294</f>
        <v>40.1</v>
      </c>
      <c r="G50" s="163">
        <f>'приложение 6'!H294</f>
        <v>40.1</v>
      </c>
      <c r="H50" s="163">
        <f>'приложение 6'!I294</f>
        <v>40.1</v>
      </c>
    </row>
    <row r="51" spans="1:8">
      <c r="A51" s="181"/>
      <c r="B51" s="196"/>
      <c r="C51" s="184"/>
      <c r="D51" s="95">
        <v>244</v>
      </c>
      <c r="E51" s="117" t="s">
        <v>211</v>
      </c>
      <c r="F51" s="52">
        <f>'приложение 6'!G297</f>
        <v>36</v>
      </c>
      <c r="G51" s="52">
        <f>'приложение 6'!H297</f>
        <v>36</v>
      </c>
      <c r="H51" s="52">
        <f>'приложение 6'!I297</f>
        <v>36</v>
      </c>
    </row>
    <row r="52" spans="1:8">
      <c r="A52" s="96">
        <v>25</v>
      </c>
      <c r="B52" s="109" t="s">
        <v>169</v>
      </c>
      <c r="C52" s="69" t="s">
        <v>170</v>
      </c>
      <c r="D52" s="69"/>
      <c r="E52" s="69"/>
      <c r="F52" s="70">
        <f>F53+F54+F55+F56+F57+F58</f>
        <v>35991.660000000003</v>
      </c>
      <c r="G52" s="70">
        <f t="shared" ref="G52:H52" si="8">G53+G54+G55+G56+G57+G58</f>
        <v>32985.660000000003</v>
      </c>
      <c r="H52" s="70">
        <f t="shared" si="8"/>
        <v>32985.660000000003</v>
      </c>
    </row>
    <row r="53" spans="1:8" ht="30.75" customHeight="1">
      <c r="A53" s="183">
        <v>26</v>
      </c>
      <c r="B53" s="187" t="s">
        <v>171</v>
      </c>
      <c r="C53" s="184" t="str">
        <f>'приложение 6'!E484</f>
        <v>0 230000640</v>
      </c>
      <c r="D53" s="95">
        <v>611</v>
      </c>
      <c r="E53" s="116" t="s">
        <v>509</v>
      </c>
      <c r="F53" s="52">
        <f>'приложение 6'!G487</f>
        <v>11152.61</v>
      </c>
      <c r="G53" s="52">
        <f>'приложение 6'!H487</f>
        <v>11152.61</v>
      </c>
      <c r="H53" s="52">
        <f>'приложение 6'!I487</f>
        <v>11152.61</v>
      </c>
    </row>
    <row r="54" spans="1:8" ht="39.75" customHeight="1">
      <c r="A54" s="183"/>
      <c r="B54" s="187"/>
      <c r="C54" s="184"/>
      <c r="D54" s="95">
        <v>612</v>
      </c>
      <c r="E54" s="116" t="s">
        <v>509</v>
      </c>
      <c r="F54" s="52">
        <f>'приложение 6'!G488</f>
        <v>151</v>
      </c>
      <c r="G54" s="52">
        <f>'приложение 6'!H488</f>
        <v>151</v>
      </c>
      <c r="H54" s="52">
        <f>'приложение 6'!I488</f>
        <v>151</v>
      </c>
    </row>
    <row r="55" spans="1:8" ht="29.25" customHeight="1">
      <c r="A55" s="183">
        <v>27</v>
      </c>
      <c r="B55" s="187" t="s">
        <v>181</v>
      </c>
      <c r="C55" s="184" t="str">
        <f>'приложение 6'!E489</f>
        <v>0 230000650</v>
      </c>
      <c r="D55" s="95">
        <v>611</v>
      </c>
      <c r="E55" s="116" t="s">
        <v>509</v>
      </c>
      <c r="F55" s="52">
        <f>'приложение 6'!G492</f>
        <v>21542.05</v>
      </c>
      <c r="G55" s="52">
        <f>'приложение 6'!H492</f>
        <v>21542.05</v>
      </c>
      <c r="H55" s="52">
        <f>'приложение 6'!I492</f>
        <v>21542.05</v>
      </c>
    </row>
    <row r="56" spans="1:8" ht="33" customHeight="1">
      <c r="A56" s="183"/>
      <c r="B56" s="187"/>
      <c r="C56" s="184"/>
      <c r="D56" s="95">
        <v>612</v>
      </c>
      <c r="E56" s="116" t="s">
        <v>509</v>
      </c>
      <c r="F56" s="52">
        <f>'приложение 6'!G493</f>
        <v>140</v>
      </c>
      <c r="G56" s="52">
        <f>'приложение 6'!H493</f>
        <v>140</v>
      </c>
      <c r="H56" s="52">
        <f>'приложение 6'!I493</f>
        <v>140</v>
      </c>
    </row>
    <row r="57" spans="1:8" ht="21.75" customHeight="1">
      <c r="A57" s="96">
        <v>28</v>
      </c>
      <c r="B57" s="188" t="s">
        <v>186</v>
      </c>
      <c r="C57" s="184" t="str">
        <f>'приложение 6'!E494</f>
        <v>0 230000690</v>
      </c>
      <c r="D57" s="95">
        <v>611</v>
      </c>
      <c r="E57" s="116" t="s">
        <v>509</v>
      </c>
      <c r="F57" s="52">
        <f>'приложение 6'!G497</f>
        <v>3004.44</v>
      </c>
      <c r="G57" s="52">
        <f>'приложение 6'!H497</f>
        <v>0</v>
      </c>
      <c r="H57" s="52">
        <f>'приложение 6'!I497</f>
        <v>0</v>
      </c>
    </row>
    <row r="58" spans="1:8" ht="27.75" customHeight="1">
      <c r="A58" s="96">
        <v>29</v>
      </c>
      <c r="B58" s="188"/>
      <c r="C58" s="184"/>
      <c r="D58" s="95">
        <v>612</v>
      </c>
      <c r="E58" s="116" t="s">
        <v>509</v>
      </c>
      <c r="F58" s="52">
        <f>'приложение 6'!G498</f>
        <v>1.56</v>
      </c>
      <c r="G58" s="52">
        <f>'приложение 6'!H498</f>
        <v>0</v>
      </c>
      <c r="H58" s="52">
        <f>'приложение 6'!I498</f>
        <v>0</v>
      </c>
    </row>
    <row r="59" spans="1:8" ht="31.5">
      <c r="A59" s="96">
        <v>30</v>
      </c>
      <c r="B59" s="4" t="s">
        <v>156</v>
      </c>
      <c r="C59" s="69" t="s">
        <v>157</v>
      </c>
      <c r="D59" s="69"/>
      <c r="E59" s="69"/>
      <c r="F59" s="70">
        <f>F62+F63+F64+F65+F66+F67+F69+F60+F61+F68</f>
        <v>29178.010000000002</v>
      </c>
      <c r="G59" s="70">
        <f t="shared" ref="G59:H59" si="9">G62+G63+G64+G65+G66+G67+G69+G60+G61+G68</f>
        <v>29178.010000000002</v>
      </c>
      <c r="H59" s="70">
        <f t="shared" si="9"/>
        <v>29066.309999999998</v>
      </c>
    </row>
    <row r="60" spans="1:8" ht="21.75" customHeight="1">
      <c r="A60" s="183">
        <v>31</v>
      </c>
      <c r="B60" s="182" t="s">
        <v>158</v>
      </c>
      <c r="C60" s="184" t="str">
        <f>'приложение 6'!E419</f>
        <v>0 240000610</v>
      </c>
      <c r="D60" s="95">
        <v>611</v>
      </c>
      <c r="E60" s="116" t="s">
        <v>483</v>
      </c>
      <c r="F60" s="52">
        <f>'приложение 6'!G422</f>
        <v>22404.94</v>
      </c>
      <c r="G60" s="52">
        <f>'приложение 6'!H422</f>
        <v>22404.94</v>
      </c>
      <c r="H60" s="52">
        <f>'приложение 6'!I422</f>
        <v>22404.94</v>
      </c>
    </row>
    <row r="61" spans="1:8" ht="24" customHeight="1">
      <c r="A61" s="183"/>
      <c r="B61" s="182"/>
      <c r="C61" s="184"/>
      <c r="D61" s="95">
        <v>612</v>
      </c>
      <c r="E61" s="116" t="s">
        <v>483</v>
      </c>
      <c r="F61" s="52">
        <f>'приложение 6'!G423</f>
        <v>125.18</v>
      </c>
      <c r="G61" s="52">
        <f>'приложение 6'!H423</f>
        <v>125.18</v>
      </c>
      <c r="H61" s="52">
        <f>'приложение 6'!I423</f>
        <v>125.18</v>
      </c>
    </row>
    <row r="62" spans="1:8" ht="47.25">
      <c r="A62" s="96">
        <v>32</v>
      </c>
      <c r="B62" s="10" t="s">
        <v>196</v>
      </c>
      <c r="C62" s="95" t="str">
        <f>'приложение 6'!E500</f>
        <v>0 240051440</v>
      </c>
      <c r="D62" s="95">
        <v>612</v>
      </c>
      <c r="E62" s="116" t="s">
        <v>509</v>
      </c>
      <c r="F62" s="52">
        <f>'приложение 6'!G503</f>
        <v>11.7</v>
      </c>
      <c r="G62" s="52">
        <f>'приложение 6'!H503</f>
        <v>11.7</v>
      </c>
      <c r="H62" s="52">
        <f>'приложение 6'!I503</f>
        <v>0</v>
      </c>
    </row>
    <row r="63" spans="1:8" ht="31.5">
      <c r="A63" s="96">
        <v>33</v>
      </c>
      <c r="B63" s="10" t="s">
        <v>191</v>
      </c>
      <c r="C63" s="95" t="str">
        <f>'приложение 6'!E504</f>
        <v>0 240000660</v>
      </c>
      <c r="D63" s="95">
        <v>611</v>
      </c>
      <c r="E63" s="116" t="s">
        <v>509</v>
      </c>
      <c r="F63" s="52">
        <f>'приложение 6'!G507</f>
        <v>250</v>
      </c>
      <c r="G63" s="52">
        <f>'приложение 6'!H507</f>
        <v>250</v>
      </c>
      <c r="H63" s="52">
        <f>'приложение 6'!I507</f>
        <v>250</v>
      </c>
    </row>
    <row r="64" spans="1:8" ht="47.25">
      <c r="A64" s="96">
        <v>34</v>
      </c>
      <c r="B64" s="10" t="s">
        <v>193</v>
      </c>
      <c r="C64" s="95" t="str">
        <f>'приложение 6'!E508</f>
        <v>0 2400S4880</v>
      </c>
      <c r="D64" s="95">
        <v>612</v>
      </c>
      <c r="E64" s="116" t="s">
        <v>509</v>
      </c>
      <c r="F64" s="52">
        <f>'приложение 6'!G511</f>
        <v>90</v>
      </c>
      <c r="G64" s="52">
        <f>'приложение 6'!H511</f>
        <v>90</v>
      </c>
      <c r="H64" s="52">
        <f>'приложение 6'!I511</f>
        <v>0</v>
      </c>
    </row>
    <row r="65" spans="1:8" ht="47.25">
      <c r="A65" s="96">
        <v>35</v>
      </c>
      <c r="B65" s="10" t="s">
        <v>193</v>
      </c>
      <c r="C65" s="95" t="str">
        <f>'приложение 6'!E515</f>
        <v>0 2400L1440</v>
      </c>
      <c r="D65" s="95">
        <v>612</v>
      </c>
      <c r="E65" s="116" t="s">
        <v>509</v>
      </c>
      <c r="F65" s="52">
        <f>'приложение 6'!G515</f>
        <v>10</v>
      </c>
      <c r="G65" s="52">
        <f>'приложение 6'!H515</f>
        <v>10</v>
      </c>
      <c r="H65" s="52">
        <f>'приложение 6'!I515</f>
        <v>0</v>
      </c>
    </row>
    <row r="66" spans="1:8" ht="20.25" customHeight="1">
      <c r="A66" s="183">
        <v>36</v>
      </c>
      <c r="B66" s="182" t="s">
        <v>189</v>
      </c>
      <c r="C66" s="184" t="str">
        <f>'приложение 6'!E519</f>
        <v>0 240000610</v>
      </c>
      <c r="D66" s="95">
        <v>111</v>
      </c>
      <c r="E66" s="116" t="s">
        <v>510</v>
      </c>
      <c r="F66" s="52">
        <f>'приложение 6'!G522</f>
        <v>4172.3999999999996</v>
      </c>
      <c r="G66" s="52">
        <f>'приложение 6'!H522</f>
        <v>4172.3999999999996</v>
      </c>
      <c r="H66" s="52">
        <f>'приложение 6'!I522</f>
        <v>4172.3999999999996</v>
      </c>
    </row>
    <row r="67" spans="1:8" ht="25.5" customHeight="1">
      <c r="A67" s="183"/>
      <c r="B67" s="182"/>
      <c r="C67" s="184"/>
      <c r="D67" s="95">
        <v>112</v>
      </c>
      <c r="E67" s="116" t="s">
        <v>510</v>
      </c>
      <c r="F67" s="52">
        <f>'приложение 6'!G523</f>
        <v>177.5</v>
      </c>
      <c r="G67" s="52">
        <f>'приложение 6'!H523</f>
        <v>177.5</v>
      </c>
      <c r="H67" s="52">
        <f>'приложение 6'!I523</f>
        <v>177.5</v>
      </c>
    </row>
    <row r="68" spans="1:8" ht="25.5" customHeight="1">
      <c r="A68" s="183"/>
      <c r="B68" s="182"/>
      <c r="C68" s="184"/>
      <c r="D68" s="161">
        <v>119</v>
      </c>
      <c r="E68" s="161" t="s">
        <v>510</v>
      </c>
      <c r="F68" s="163">
        <f>'приложение 6'!G524</f>
        <v>1261.33</v>
      </c>
      <c r="G68" s="163">
        <f>'приложение 6'!H524</f>
        <v>1261.33</v>
      </c>
      <c r="H68" s="163">
        <f>'приложение 6'!I524</f>
        <v>1261.33</v>
      </c>
    </row>
    <row r="69" spans="1:8">
      <c r="A69" s="183"/>
      <c r="B69" s="182"/>
      <c r="C69" s="184"/>
      <c r="D69" s="95">
        <v>244</v>
      </c>
      <c r="E69" s="116" t="s">
        <v>510</v>
      </c>
      <c r="F69" s="52">
        <f>'приложение 6'!G527</f>
        <v>674.96</v>
      </c>
      <c r="G69" s="52">
        <f>'приложение 6'!H527</f>
        <v>674.96</v>
      </c>
      <c r="H69" s="52">
        <f>'приложение 6'!I527</f>
        <v>674.96</v>
      </c>
    </row>
    <row r="70" spans="1:8">
      <c r="A70" s="96">
        <v>37</v>
      </c>
      <c r="B70" s="4" t="s">
        <v>435</v>
      </c>
      <c r="C70" s="95" t="s">
        <v>436</v>
      </c>
      <c r="D70" s="95"/>
      <c r="E70" s="95"/>
      <c r="F70" s="52">
        <f>F71+F72</f>
        <v>684.13</v>
      </c>
      <c r="G70" s="52">
        <f t="shared" ref="G70:H70" si="10">G71+G72</f>
        <v>684.13</v>
      </c>
      <c r="H70" s="52">
        <f t="shared" si="10"/>
        <v>684.13</v>
      </c>
    </row>
    <row r="71" spans="1:8" ht="31.5">
      <c r="A71" s="96">
        <v>38</v>
      </c>
      <c r="B71" s="94" t="s">
        <v>440</v>
      </c>
      <c r="C71" s="95" t="str">
        <f>'приложение 6'!E529</f>
        <v>0 250094800</v>
      </c>
      <c r="D71" s="95">
        <v>612</v>
      </c>
      <c r="E71" s="116" t="s">
        <v>510</v>
      </c>
      <c r="F71" s="52">
        <f>'приложение 6'!G532</f>
        <v>659.13</v>
      </c>
      <c r="G71" s="52">
        <f>'приложение 6'!H532</f>
        <v>659.13</v>
      </c>
      <c r="H71" s="52">
        <f>'приложение 6'!I532</f>
        <v>659.13</v>
      </c>
    </row>
    <row r="72" spans="1:8" ht="31.5">
      <c r="A72" s="96">
        <v>39</v>
      </c>
      <c r="B72" s="33" t="s">
        <v>441</v>
      </c>
      <c r="C72" s="95" t="str">
        <f>'приложение 6'!E533</f>
        <v>0 2500S4800</v>
      </c>
      <c r="D72" s="95">
        <v>612</v>
      </c>
      <c r="E72" s="116" t="s">
        <v>510</v>
      </c>
      <c r="F72" s="52">
        <f>'приложение 6'!G536</f>
        <v>25</v>
      </c>
      <c r="G72" s="52">
        <f>'приложение 6'!H536</f>
        <v>25</v>
      </c>
      <c r="H72" s="52">
        <f>'приложение 6'!I536</f>
        <v>25</v>
      </c>
    </row>
    <row r="73" spans="1:8" ht="47.25">
      <c r="A73" s="96">
        <v>40</v>
      </c>
      <c r="B73" s="30" t="s">
        <v>333</v>
      </c>
      <c r="C73" s="53" t="s">
        <v>126</v>
      </c>
      <c r="D73" s="69"/>
      <c r="E73" s="69"/>
      <c r="F73" s="74">
        <f>F74+F83+F93+F99</f>
        <v>450104.88</v>
      </c>
      <c r="G73" s="74">
        <f>G74+G83+G93+G99</f>
        <v>447104.88</v>
      </c>
      <c r="H73" s="74">
        <f>H74+H83+H93+H99</f>
        <v>447104.88</v>
      </c>
    </row>
    <row r="74" spans="1:8">
      <c r="A74" s="96">
        <v>41</v>
      </c>
      <c r="B74" s="4" t="s">
        <v>334</v>
      </c>
      <c r="C74" s="69" t="s">
        <v>335</v>
      </c>
      <c r="D74" s="69"/>
      <c r="E74" s="69"/>
      <c r="F74" s="70">
        <f>F75+F76+F77+F78+F79+F80+F81+F82</f>
        <v>154036.38999999998</v>
      </c>
      <c r="G74" s="70">
        <f t="shared" ref="G74:H74" si="11">G75+G76+G77+G78+G79+G80+G81+G82</f>
        <v>151036.38999999998</v>
      </c>
      <c r="H74" s="70">
        <f t="shared" si="11"/>
        <v>151036.38999999998</v>
      </c>
    </row>
    <row r="75" spans="1:8" ht="31.5" customHeight="1">
      <c r="A75" s="183">
        <v>42</v>
      </c>
      <c r="B75" s="186" t="s">
        <v>158</v>
      </c>
      <c r="C75" s="184" t="str">
        <f>'приложение 6'!E303</f>
        <v>0 310000610</v>
      </c>
      <c r="D75" s="69">
        <v>611</v>
      </c>
      <c r="E75" s="118" t="s">
        <v>507</v>
      </c>
      <c r="F75" s="70">
        <f>'приложение 6'!G306</f>
        <v>73073.59</v>
      </c>
      <c r="G75" s="70">
        <f>'приложение 6'!H306</f>
        <v>73073.59</v>
      </c>
      <c r="H75" s="70">
        <f>'приложение 6'!I306</f>
        <v>73073.59</v>
      </c>
    </row>
    <row r="76" spans="1:8">
      <c r="A76" s="183"/>
      <c r="B76" s="186"/>
      <c r="C76" s="184"/>
      <c r="D76" s="69">
        <v>612</v>
      </c>
      <c r="E76" s="118" t="s">
        <v>507</v>
      </c>
      <c r="F76" s="70">
        <f>'приложение 6'!G307</f>
        <v>1068.2</v>
      </c>
      <c r="G76" s="70">
        <f>'приложение 6'!H307</f>
        <v>1068.2</v>
      </c>
      <c r="H76" s="70">
        <f>'приложение 6'!I307</f>
        <v>1068.2</v>
      </c>
    </row>
    <row r="77" spans="1:8" ht="126">
      <c r="A77" s="96">
        <v>43</v>
      </c>
      <c r="B77" s="58" t="s">
        <v>396</v>
      </c>
      <c r="C77" s="95" t="str">
        <f>'приложение 6'!E308</f>
        <v>0 310074080</v>
      </c>
      <c r="D77" s="69">
        <v>611</v>
      </c>
      <c r="E77" s="118" t="s">
        <v>507</v>
      </c>
      <c r="F77" s="70">
        <f>'приложение 6'!G308</f>
        <v>20828.7</v>
      </c>
      <c r="G77" s="70">
        <f>'приложение 6'!H308</f>
        <v>20828.7</v>
      </c>
      <c r="H77" s="70">
        <f>'приложение 6'!I308</f>
        <v>20828.7</v>
      </c>
    </row>
    <row r="78" spans="1:8" ht="62.25" customHeight="1">
      <c r="A78" s="183">
        <v>44</v>
      </c>
      <c r="B78" s="199" t="s">
        <v>397</v>
      </c>
      <c r="C78" s="184" t="str">
        <f>'приложение 6'!E312</f>
        <v>0 310075880</v>
      </c>
      <c r="D78" s="69">
        <v>611</v>
      </c>
      <c r="E78" s="118" t="s">
        <v>507</v>
      </c>
      <c r="F78" s="70">
        <f>'приложение 6'!G315</f>
        <v>49822.400000000001</v>
      </c>
      <c r="G78" s="70">
        <f>'приложение 6'!H315</f>
        <v>49822.400000000001</v>
      </c>
      <c r="H78" s="70">
        <f>'приложение 6'!I315</f>
        <v>49822.400000000001</v>
      </c>
    </row>
    <row r="79" spans="1:8" ht="65.25" customHeight="1">
      <c r="A79" s="183"/>
      <c r="B79" s="199"/>
      <c r="C79" s="184"/>
      <c r="D79" s="69">
        <v>612</v>
      </c>
      <c r="E79" s="118" t="s">
        <v>507</v>
      </c>
      <c r="F79" s="70">
        <f>'приложение 6'!G316</f>
        <v>2150.1999999999998</v>
      </c>
      <c r="G79" s="70">
        <f>'приложение 6'!H316</f>
        <v>2150.1999999999998</v>
      </c>
      <c r="H79" s="70">
        <f>'приложение 6'!I316</f>
        <v>2150.1999999999998</v>
      </c>
    </row>
    <row r="80" spans="1:8" ht="141.75">
      <c r="A80" s="96">
        <v>45</v>
      </c>
      <c r="B80" s="61" t="s">
        <v>381</v>
      </c>
      <c r="C80" s="95" t="str">
        <f>'приложение 6'!E317</f>
        <v>0 310075540</v>
      </c>
      <c r="D80" s="69">
        <v>612</v>
      </c>
      <c r="E80" s="118" t="s">
        <v>507</v>
      </c>
      <c r="F80" s="70">
        <f>'приложение 6'!G320</f>
        <v>253.3</v>
      </c>
      <c r="G80" s="70">
        <f>'приложение 6'!H320</f>
        <v>253.3</v>
      </c>
      <c r="H80" s="70">
        <f>'приложение 6'!I320</f>
        <v>253.3</v>
      </c>
    </row>
    <row r="81" spans="1:8">
      <c r="A81" s="96">
        <v>46</v>
      </c>
      <c r="B81" s="10" t="s">
        <v>452</v>
      </c>
      <c r="C81" s="95" t="str">
        <f>'приложение 6'!E322</f>
        <v>0 31008021</v>
      </c>
      <c r="D81" s="95">
        <v>612</v>
      </c>
      <c r="E81" s="116" t="s">
        <v>507</v>
      </c>
      <c r="F81" s="70">
        <f>'приложение 6'!G324</f>
        <v>840</v>
      </c>
      <c r="G81" s="70">
        <f>'приложение 6'!H324</f>
        <v>840</v>
      </c>
      <c r="H81" s="70">
        <f>'приложение 6'!I324</f>
        <v>840</v>
      </c>
    </row>
    <row r="82" spans="1:8" ht="31.5">
      <c r="A82" s="96">
        <v>47</v>
      </c>
      <c r="B82" s="10" t="s">
        <v>467</v>
      </c>
      <c r="C82" s="95" t="str">
        <f>'приложение 6'!E325</f>
        <v>0 31008815</v>
      </c>
      <c r="D82" s="95">
        <v>612</v>
      </c>
      <c r="E82" s="116" t="s">
        <v>507</v>
      </c>
      <c r="F82" s="70">
        <f>'приложение 6'!G328</f>
        <v>6000</v>
      </c>
      <c r="G82" s="70">
        <f>'приложение 6'!H328</f>
        <v>3000</v>
      </c>
      <c r="H82" s="70">
        <f>'приложение 6'!I328</f>
        <v>3000</v>
      </c>
    </row>
    <row r="83" spans="1:8">
      <c r="A83" s="96">
        <v>48</v>
      </c>
      <c r="B83" s="4" t="s">
        <v>336</v>
      </c>
      <c r="C83" s="69" t="s">
        <v>337</v>
      </c>
      <c r="D83" s="69"/>
      <c r="E83" s="69"/>
      <c r="F83" s="70">
        <f>F84+F85+F86+F87+F88+F89+F90+F91+F92</f>
        <v>252902.04</v>
      </c>
      <c r="G83" s="70">
        <f t="shared" ref="G83:H83" si="12">G84+G85+G86+G87+G88+G89+G90+G91+G92</f>
        <v>252902.04</v>
      </c>
      <c r="H83" s="70">
        <f t="shared" si="12"/>
        <v>252902.04</v>
      </c>
    </row>
    <row r="84" spans="1:8" ht="24" customHeight="1">
      <c r="A84" s="183">
        <v>49</v>
      </c>
      <c r="B84" s="186" t="s">
        <v>158</v>
      </c>
      <c r="C84" s="184" t="str">
        <f>'приложение 6'!E332</f>
        <v>0 320000610</v>
      </c>
      <c r="D84" s="95">
        <v>611</v>
      </c>
      <c r="E84" s="116" t="s">
        <v>483</v>
      </c>
      <c r="F84" s="52">
        <f>'приложение 6'!G335</f>
        <v>81309.149999999994</v>
      </c>
      <c r="G84" s="52">
        <f>'приложение 6'!H335</f>
        <v>81309.149999999994</v>
      </c>
      <c r="H84" s="52">
        <f>'приложение 6'!I335</f>
        <v>81309.149999999994</v>
      </c>
    </row>
    <row r="85" spans="1:8" ht="20.25" customHeight="1">
      <c r="A85" s="183"/>
      <c r="B85" s="186"/>
      <c r="C85" s="184"/>
      <c r="D85" s="95">
        <v>612</v>
      </c>
      <c r="E85" s="116" t="s">
        <v>483</v>
      </c>
      <c r="F85" s="52">
        <f>'приложение 6'!G336</f>
        <v>2068.69</v>
      </c>
      <c r="G85" s="52">
        <f>'приложение 6'!H336</f>
        <v>2068.69</v>
      </c>
      <c r="H85" s="52">
        <f>'приложение 6'!I336</f>
        <v>2068.69</v>
      </c>
    </row>
    <row r="86" spans="1:8" ht="126">
      <c r="A86" s="96">
        <v>50</v>
      </c>
      <c r="B86" s="60" t="s">
        <v>398</v>
      </c>
      <c r="C86" s="95" t="str">
        <f>'приложение 6'!E337</f>
        <v>0 320074090</v>
      </c>
      <c r="D86" s="95">
        <v>611</v>
      </c>
      <c r="E86" s="116" t="s">
        <v>483</v>
      </c>
      <c r="F86" s="52">
        <f>'приложение 6'!G340</f>
        <v>28822.9</v>
      </c>
      <c r="G86" s="52">
        <f>'приложение 6'!H340</f>
        <v>28822.9</v>
      </c>
      <c r="H86" s="52">
        <f>'приложение 6'!I340</f>
        <v>28822.9</v>
      </c>
    </row>
    <row r="87" spans="1:8" ht="93" customHeight="1">
      <c r="A87" s="183">
        <v>51</v>
      </c>
      <c r="B87" s="198" t="s">
        <v>399</v>
      </c>
      <c r="C87" s="184" t="str">
        <f>'приложение 6'!E341</f>
        <v>0 320075640</v>
      </c>
      <c r="D87" s="95">
        <v>611</v>
      </c>
      <c r="E87" s="116" t="s">
        <v>483</v>
      </c>
      <c r="F87" s="52">
        <f>'приложение 6'!G344</f>
        <v>125465.7</v>
      </c>
      <c r="G87" s="52">
        <f>'приложение 6'!H344</f>
        <v>125465.7</v>
      </c>
      <c r="H87" s="52">
        <f>'приложение 6'!I344</f>
        <v>125465.7</v>
      </c>
    </row>
    <row r="88" spans="1:8" ht="54" customHeight="1">
      <c r="A88" s="183"/>
      <c r="B88" s="198"/>
      <c r="C88" s="184"/>
      <c r="D88" s="95">
        <v>612</v>
      </c>
      <c r="E88" s="116" t="s">
        <v>483</v>
      </c>
      <c r="F88" s="52">
        <f>'приложение 6'!G345</f>
        <v>2901.5</v>
      </c>
      <c r="G88" s="52">
        <f>'приложение 6'!H345</f>
        <v>2901.5</v>
      </c>
      <c r="H88" s="52">
        <f>'приложение 6'!I345</f>
        <v>2901.5</v>
      </c>
    </row>
    <row r="89" spans="1:8" ht="94.5">
      <c r="A89" s="96">
        <v>52</v>
      </c>
      <c r="B89" s="60" t="s">
        <v>391</v>
      </c>
      <c r="C89" s="95" t="str">
        <f>'приложение 6'!E410</f>
        <v>0 320075660</v>
      </c>
      <c r="D89" s="95">
        <v>612</v>
      </c>
      <c r="E89" s="116" t="s">
        <v>241</v>
      </c>
      <c r="F89" s="52">
        <f>'приложение 6'!G413</f>
        <v>9329.1</v>
      </c>
      <c r="G89" s="52">
        <f>'приложение 6'!H413</f>
        <v>9329.1</v>
      </c>
      <c r="H89" s="52">
        <f>'приложение 6'!I413</f>
        <v>9329.1</v>
      </c>
    </row>
    <row r="90" spans="1:8" ht="31.5">
      <c r="A90" s="96">
        <v>53</v>
      </c>
      <c r="B90" s="10" t="s">
        <v>454</v>
      </c>
      <c r="C90" s="95" t="str">
        <f>'приложение 6'!E346</f>
        <v>0 320080210</v>
      </c>
      <c r="D90" s="95">
        <v>612</v>
      </c>
      <c r="E90" s="116" t="s">
        <v>483</v>
      </c>
      <c r="F90" s="52">
        <f>'приложение 6'!G349</f>
        <v>1155</v>
      </c>
      <c r="G90" s="52">
        <f>'приложение 6'!H349</f>
        <v>1155</v>
      </c>
      <c r="H90" s="52">
        <f>'приложение 6'!I349</f>
        <v>1155</v>
      </c>
    </row>
    <row r="91" spans="1:8">
      <c r="A91" s="96">
        <v>54</v>
      </c>
      <c r="B91" s="94" t="s">
        <v>458</v>
      </c>
      <c r="C91" s="95" t="str">
        <f>'приложение 6'!E350</f>
        <v>0 320088270</v>
      </c>
      <c r="D91" s="95">
        <v>612</v>
      </c>
      <c r="E91" s="116" t="s">
        <v>483</v>
      </c>
      <c r="F91" s="52">
        <f>'приложение 6'!G353</f>
        <v>350</v>
      </c>
      <c r="G91" s="52">
        <f>'приложение 6'!H353</f>
        <v>350</v>
      </c>
      <c r="H91" s="52">
        <f>'приложение 6'!I353</f>
        <v>350</v>
      </c>
    </row>
    <row r="92" spans="1:8" ht="63">
      <c r="A92" s="121">
        <v>55</v>
      </c>
      <c r="B92" s="157" t="s">
        <v>524</v>
      </c>
      <c r="C92" s="122" t="str">
        <f>'приложение 6'!E355</f>
        <v>0 3200S5620</v>
      </c>
      <c r="D92" s="122">
        <v>612</v>
      </c>
      <c r="E92" s="122" t="s">
        <v>527</v>
      </c>
      <c r="F92" s="123">
        <f>'приложение 6'!G357</f>
        <v>1500</v>
      </c>
      <c r="G92" s="123">
        <f>'приложение 6'!H357</f>
        <v>1500</v>
      </c>
      <c r="H92" s="123">
        <f>'приложение 6'!I357</f>
        <v>1500</v>
      </c>
    </row>
    <row r="93" spans="1:8">
      <c r="A93" s="96">
        <v>56</v>
      </c>
      <c r="B93" s="4" t="s">
        <v>338</v>
      </c>
      <c r="C93" s="95" t="s">
        <v>339</v>
      </c>
      <c r="D93" s="69"/>
      <c r="E93" s="69"/>
      <c r="F93" s="70">
        <f>F94+F95+F96+F97+F98</f>
        <v>17463.399999999998</v>
      </c>
      <c r="G93" s="70">
        <f t="shared" ref="G93:H93" si="13">G94+G95+G96+G97+G98</f>
        <v>17463.399999999998</v>
      </c>
      <c r="H93" s="70">
        <f t="shared" si="13"/>
        <v>17463.399999999998</v>
      </c>
    </row>
    <row r="94" spans="1:8" ht="31.5" customHeight="1">
      <c r="A94" s="183">
        <v>57</v>
      </c>
      <c r="B94" s="186" t="s">
        <v>158</v>
      </c>
      <c r="C94" s="184" t="str">
        <f>'приложение 6'!E359</f>
        <v>0 330000660</v>
      </c>
      <c r="D94" s="95">
        <v>611</v>
      </c>
      <c r="E94" s="116" t="s">
        <v>483</v>
      </c>
      <c r="F94" s="52">
        <f>'приложение 6'!G362</f>
        <v>16718.599999999999</v>
      </c>
      <c r="G94" s="52">
        <f>'приложение 6'!H362</f>
        <v>16718.599999999999</v>
      </c>
      <c r="H94" s="52">
        <f>'приложение 6'!I362</f>
        <v>16718.599999999999</v>
      </c>
    </row>
    <row r="95" spans="1:8">
      <c r="A95" s="183"/>
      <c r="B95" s="186"/>
      <c r="C95" s="184"/>
      <c r="D95" s="95">
        <v>612</v>
      </c>
      <c r="E95" s="116" t="s">
        <v>483</v>
      </c>
      <c r="F95" s="52">
        <f>'приложение 6'!G363</f>
        <v>139.80000000000001</v>
      </c>
      <c r="G95" s="52">
        <f>'приложение 6'!H363</f>
        <v>139.80000000000001</v>
      </c>
      <c r="H95" s="52">
        <f>'приложение 6'!I363</f>
        <v>139.80000000000001</v>
      </c>
    </row>
    <row r="96" spans="1:8" ht="31.5">
      <c r="A96" s="96">
        <v>58</v>
      </c>
      <c r="B96" s="10" t="s">
        <v>456</v>
      </c>
      <c r="C96" s="95" t="str">
        <f>'приложение 6'!E364</f>
        <v>0 330080210</v>
      </c>
      <c r="D96" s="95">
        <v>612</v>
      </c>
      <c r="E96" s="116" t="s">
        <v>483</v>
      </c>
      <c r="F96" s="52">
        <f>'приложение 6'!G367</f>
        <v>105</v>
      </c>
      <c r="G96" s="52">
        <f>'приложение 6'!H367</f>
        <v>105</v>
      </c>
      <c r="H96" s="52">
        <f>'приложение 6'!I367</f>
        <v>105</v>
      </c>
    </row>
    <row r="97" spans="1:8" ht="31.5">
      <c r="A97" s="121">
        <v>59</v>
      </c>
      <c r="B97" s="104" t="s">
        <v>528</v>
      </c>
      <c r="C97" s="122" t="str">
        <f>'приложение 6'!E368</f>
        <v>0 330088190</v>
      </c>
      <c r="D97" s="122">
        <v>612</v>
      </c>
      <c r="E97" s="122" t="s">
        <v>527</v>
      </c>
      <c r="F97" s="123">
        <f>'приложение 6'!G371</f>
        <v>200</v>
      </c>
      <c r="G97" s="123">
        <f>'приложение 6'!H371</f>
        <v>200</v>
      </c>
      <c r="H97" s="123">
        <f>'приложение 6'!I371</f>
        <v>200</v>
      </c>
    </row>
    <row r="98" spans="1:8">
      <c r="A98" s="121">
        <v>60</v>
      </c>
      <c r="B98" s="104" t="s">
        <v>530</v>
      </c>
      <c r="C98" s="122" t="str">
        <f>'приложение 6'!E372</f>
        <v>0 330088200</v>
      </c>
      <c r="D98" s="122">
        <v>612</v>
      </c>
      <c r="E98" s="122" t="s">
        <v>527</v>
      </c>
      <c r="F98" s="123">
        <f>'приложение 6'!G375</f>
        <v>300</v>
      </c>
      <c r="G98" s="123">
        <f>'приложение 6'!H375</f>
        <v>300</v>
      </c>
      <c r="H98" s="123">
        <f>'приложение 6'!I375</f>
        <v>300</v>
      </c>
    </row>
    <row r="99" spans="1:8" ht="31.5">
      <c r="A99" s="96">
        <v>61</v>
      </c>
      <c r="B99" s="4" t="s">
        <v>125</v>
      </c>
      <c r="C99" s="95" t="s">
        <v>127</v>
      </c>
      <c r="D99" s="95"/>
      <c r="E99" s="95"/>
      <c r="F99" s="52">
        <f>F101+F102+F104+F105+F107+F108+F109+F100+F110+F106+F103</f>
        <v>25703.049999999992</v>
      </c>
      <c r="G99" s="163">
        <f t="shared" ref="G99:H99" si="14">G101+G102+G104+G105+G107+G108+G109+G100+G110+G106+G103</f>
        <v>25703.049999999996</v>
      </c>
      <c r="H99" s="163">
        <f t="shared" si="14"/>
        <v>25703.049999999996</v>
      </c>
    </row>
    <row r="100" spans="1:8" ht="31.5">
      <c r="A100" s="96">
        <v>62</v>
      </c>
      <c r="B100" s="94" t="s">
        <v>393</v>
      </c>
      <c r="C100" s="95" t="str">
        <f>'приложение 6'!E379</f>
        <v>0 340088220</v>
      </c>
      <c r="D100" s="95">
        <v>244</v>
      </c>
      <c r="E100" s="116" t="s">
        <v>394</v>
      </c>
      <c r="F100" s="52">
        <f>'приложение 6'!G382</f>
        <v>342</v>
      </c>
      <c r="G100" s="52">
        <f>'приложение 6'!H382</f>
        <v>342</v>
      </c>
      <c r="H100" s="52">
        <f>'приложение 6'!I382</f>
        <v>342</v>
      </c>
    </row>
    <row r="101" spans="1:8">
      <c r="A101" s="183">
        <v>63</v>
      </c>
      <c r="B101" s="182" t="s">
        <v>386</v>
      </c>
      <c r="C101" s="184" t="str">
        <f>'приложение 6'!E386</f>
        <v>0 340000610</v>
      </c>
      <c r="D101" s="95">
        <v>111</v>
      </c>
      <c r="E101" s="116" t="s">
        <v>506</v>
      </c>
      <c r="F101" s="52">
        <f>'приложение 6'!G389</f>
        <v>13934.849999999999</v>
      </c>
      <c r="G101" s="52">
        <f>'приложение 6'!H389</f>
        <v>13934.85</v>
      </c>
      <c r="H101" s="52">
        <f>'приложение 6'!I389</f>
        <v>13934.85</v>
      </c>
    </row>
    <row r="102" spans="1:8">
      <c r="A102" s="183"/>
      <c r="B102" s="182"/>
      <c r="C102" s="184"/>
      <c r="D102" s="95">
        <v>112</v>
      </c>
      <c r="E102" s="116" t="s">
        <v>506</v>
      </c>
      <c r="F102" s="52">
        <f>'приложение 6'!G390</f>
        <v>662.6</v>
      </c>
      <c r="G102" s="52">
        <f>'приложение 6'!H390</f>
        <v>662.6</v>
      </c>
      <c r="H102" s="52">
        <f>'приложение 6'!I390</f>
        <v>662.6</v>
      </c>
    </row>
    <row r="103" spans="1:8">
      <c r="A103" s="183"/>
      <c r="B103" s="182"/>
      <c r="C103" s="184"/>
      <c r="D103" s="161">
        <v>119</v>
      </c>
      <c r="E103" s="161" t="s">
        <v>506</v>
      </c>
      <c r="F103" s="163">
        <f>'приложение 6'!G391</f>
        <v>4208.32</v>
      </c>
      <c r="G103" s="163">
        <f>'приложение 6'!H391</f>
        <v>4208.32</v>
      </c>
      <c r="H103" s="163">
        <f>'приложение 6'!I391</f>
        <v>4208.32</v>
      </c>
    </row>
    <row r="104" spans="1:8">
      <c r="A104" s="183"/>
      <c r="B104" s="182"/>
      <c r="C104" s="184"/>
      <c r="D104" s="95">
        <v>244</v>
      </c>
      <c r="E104" s="116" t="s">
        <v>506</v>
      </c>
      <c r="F104" s="52">
        <f>'приложение 6'!G394</f>
        <v>3179.18</v>
      </c>
      <c r="G104" s="52">
        <f>'приложение 6'!H394</f>
        <v>3179.18</v>
      </c>
      <c r="H104" s="52">
        <f>'приложение 6'!I394</f>
        <v>3179.18</v>
      </c>
    </row>
    <row r="105" spans="1:8" ht="50.25" customHeight="1">
      <c r="A105" s="183">
        <v>64</v>
      </c>
      <c r="B105" s="200" t="s">
        <v>128</v>
      </c>
      <c r="C105" s="184" t="str">
        <f>'приложение 6'!E250</f>
        <v>0 340075520</v>
      </c>
      <c r="D105" s="95">
        <v>121</v>
      </c>
      <c r="E105" s="116" t="s">
        <v>506</v>
      </c>
      <c r="F105" s="52">
        <f>'приложение 6'!G253</f>
        <v>720.51</v>
      </c>
      <c r="G105" s="52">
        <f>'приложение 6'!H253</f>
        <v>720.51</v>
      </c>
      <c r="H105" s="52">
        <f>'приложение 6'!I253</f>
        <v>720.51</v>
      </c>
    </row>
    <row r="106" spans="1:8" ht="50.25" customHeight="1">
      <c r="A106" s="183"/>
      <c r="B106" s="200"/>
      <c r="C106" s="184"/>
      <c r="D106" s="161">
        <v>129</v>
      </c>
      <c r="E106" s="161" t="s">
        <v>550</v>
      </c>
      <c r="F106" s="163">
        <f>'приложение 6'!G254</f>
        <v>217.6</v>
      </c>
      <c r="G106" s="163">
        <f>'приложение 6'!H254</f>
        <v>217.6</v>
      </c>
      <c r="H106" s="163">
        <f>'приложение 6'!I254</f>
        <v>217.6</v>
      </c>
    </row>
    <row r="107" spans="1:8">
      <c r="A107" s="183"/>
      <c r="B107" s="200"/>
      <c r="C107" s="184"/>
      <c r="D107" s="95">
        <v>244</v>
      </c>
      <c r="E107" s="116" t="s">
        <v>506</v>
      </c>
      <c r="F107" s="52">
        <f>'приложение 6'!G257</f>
        <v>396.69</v>
      </c>
      <c r="G107" s="52">
        <f>'приложение 6'!H257</f>
        <v>396.69</v>
      </c>
      <c r="H107" s="52">
        <f>'приложение 6'!I257</f>
        <v>396.69</v>
      </c>
    </row>
    <row r="108" spans="1:8" ht="88.5" customHeight="1">
      <c r="A108" s="183">
        <v>65</v>
      </c>
      <c r="B108" s="198" t="s">
        <v>388</v>
      </c>
      <c r="C108" s="184" t="str">
        <f>'приложение 6'!E395</f>
        <v>0 340075560</v>
      </c>
      <c r="D108" s="95">
        <v>321</v>
      </c>
      <c r="E108" s="116" t="s">
        <v>506</v>
      </c>
      <c r="F108" s="52">
        <f>'приложение 6'!G398</f>
        <v>1674.39</v>
      </c>
      <c r="G108" s="52">
        <f>'приложение 6'!H398</f>
        <v>1674.39</v>
      </c>
      <c r="H108" s="52">
        <f>'приложение 6'!I398</f>
        <v>1674.39</v>
      </c>
    </row>
    <row r="109" spans="1:8">
      <c r="A109" s="183"/>
      <c r="B109" s="198"/>
      <c r="C109" s="184"/>
      <c r="D109" s="95">
        <v>244</v>
      </c>
      <c r="E109" s="116" t="s">
        <v>506</v>
      </c>
      <c r="F109" s="52">
        <f>'приложение 6'!G401</f>
        <v>16.91</v>
      </c>
      <c r="G109" s="52">
        <f>'приложение 6'!H401</f>
        <v>16.91</v>
      </c>
      <c r="H109" s="52">
        <f>'приложение 6'!I401</f>
        <v>16.91</v>
      </c>
    </row>
    <row r="110" spans="1:8" ht="31.5">
      <c r="A110" s="96">
        <v>66</v>
      </c>
      <c r="B110" s="11" t="s">
        <v>465</v>
      </c>
      <c r="C110" s="95" t="str">
        <f>'приложение 6'!E402</f>
        <v>0 340088240</v>
      </c>
      <c r="D110" s="95">
        <v>244</v>
      </c>
      <c r="E110" s="116" t="s">
        <v>506</v>
      </c>
      <c r="F110" s="52">
        <f>'приложение 6'!G405</f>
        <v>350</v>
      </c>
      <c r="G110" s="52">
        <f>'приложение 6'!H405</f>
        <v>350</v>
      </c>
      <c r="H110" s="52">
        <f>'приложение 6'!I405</f>
        <v>350</v>
      </c>
    </row>
    <row r="111" spans="1:8" ht="31.5">
      <c r="A111" s="96">
        <v>67</v>
      </c>
      <c r="B111" s="30" t="s">
        <v>176</v>
      </c>
      <c r="C111" s="53" t="s">
        <v>178</v>
      </c>
      <c r="D111" s="69"/>
      <c r="E111" s="69"/>
      <c r="F111" s="54">
        <f>F112+F114</f>
        <v>6356.8200000000006</v>
      </c>
      <c r="G111" s="54">
        <f t="shared" ref="G111:H111" si="15">G112+G114</f>
        <v>5156.8200000000006</v>
      </c>
      <c r="H111" s="54">
        <f t="shared" si="15"/>
        <v>5156.8200000000006</v>
      </c>
    </row>
    <row r="112" spans="1:8" ht="47.25">
      <c r="A112" s="96">
        <v>68</v>
      </c>
      <c r="B112" s="4" t="s">
        <v>340</v>
      </c>
      <c r="C112" s="69" t="s">
        <v>342</v>
      </c>
      <c r="D112" s="69"/>
      <c r="E112" s="69"/>
      <c r="F112" s="70">
        <f>F113</f>
        <v>143.6</v>
      </c>
      <c r="G112" s="70">
        <f t="shared" ref="G112:H112" si="16">G113</f>
        <v>143.6</v>
      </c>
      <c r="H112" s="70">
        <f t="shared" si="16"/>
        <v>143.6</v>
      </c>
    </row>
    <row r="113" spans="1:8">
      <c r="A113" s="96">
        <v>69</v>
      </c>
      <c r="B113" s="155" t="s">
        <v>422</v>
      </c>
      <c r="C113" s="69" t="str">
        <f>'приложение 6'!E427</f>
        <v>0 410086010</v>
      </c>
      <c r="D113" s="69">
        <v>612</v>
      </c>
      <c r="E113" s="118" t="s">
        <v>394</v>
      </c>
      <c r="F113" s="70">
        <f>'приложение 6'!G430</f>
        <v>143.6</v>
      </c>
      <c r="G113" s="70">
        <f>'приложение 6'!H430</f>
        <v>143.6</v>
      </c>
      <c r="H113" s="70">
        <f>'приложение 6'!I430</f>
        <v>143.6</v>
      </c>
    </row>
    <row r="114" spans="1:8" ht="63">
      <c r="A114" s="96">
        <v>70</v>
      </c>
      <c r="B114" s="4" t="s">
        <v>341</v>
      </c>
      <c r="C114" s="69" t="s">
        <v>179</v>
      </c>
      <c r="D114" s="69"/>
      <c r="E114" s="69"/>
      <c r="F114" s="70">
        <f>F115+F116+F117+F118+F119+F120+F121+F122+F123</f>
        <v>6213.22</v>
      </c>
      <c r="G114" s="70">
        <f t="shared" ref="G114:H114" si="17">G115+G116+G117+G118+G119+G120+G121+G122+G123</f>
        <v>5013.22</v>
      </c>
      <c r="H114" s="70">
        <f t="shared" si="17"/>
        <v>5013.22</v>
      </c>
    </row>
    <row r="115" spans="1:8">
      <c r="A115" s="183">
        <v>71</v>
      </c>
      <c r="B115" s="182" t="s">
        <v>175</v>
      </c>
      <c r="C115" s="184" t="str">
        <f>'приложение 6'!E432</f>
        <v>0 420000610</v>
      </c>
      <c r="D115" s="95">
        <v>611</v>
      </c>
      <c r="E115" s="116" t="s">
        <v>394</v>
      </c>
      <c r="F115" s="52">
        <f>'приложение 6'!G435</f>
        <v>4314.97</v>
      </c>
      <c r="G115" s="52">
        <f>'приложение 6'!H435</f>
        <v>4314.97</v>
      </c>
      <c r="H115" s="52">
        <f>'приложение 6'!I435</f>
        <v>4314.97</v>
      </c>
    </row>
    <row r="116" spans="1:8">
      <c r="A116" s="183"/>
      <c r="B116" s="182"/>
      <c r="C116" s="184"/>
      <c r="D116" s="95">
        <v>612</v>
      </c>
      <c r="E116" s="116" t="s">
        <v>394</v>
      </c>
      <c r="F116" s="52">
        <f>'приложение 6'!G436</f>
        <v>100</v>
      </c>
      <c r="G116" s="52">
        <f>'приложение 6'!H436</f>
        <v>100</v>
      </c>
      <c r="H116" s="52">
        <f>'приложение 6'!I436</f>
        <v>100</v>
      </c>
    </row>
    <row r="117" spans="1:8" ht="47.25">
      <c r="A117" s="96">
        <v>72</v>
      </c>
      <c r="B117" s="12" t="s">
        <v>219</v>
      </c>
      <c r="C117" s="95" t="str">
        <f>'приложение 6'!E437</f>
        <v>0 420074560</v>
      </c>
      <c r="D117" s="95">
        <v>612</v>
      </c>
      <c r="E117" s="116" t="s">
        <v>394</v>
      </c>
      <c r="F117" s="52">
        <f>'приложение 6'!G440</f>
        <v>279.5</v>
      </c>
      <c r="G117" s="52">
        <f>'приложение 6'!H440</f>
        <v>279.5</v>
      </c>
      <c r="H117" s="52">
        <f>'приложение 6'!I440</f>
        <v>279.5</v>
      </c>
    </row>
    <row r="118" spans="1:8" ht="63">
      <c r="A118" s="96">
        <v>73</v>
      </c>
      <c r="B118" s="12" t="s">
        <v>221</v>
      </c>
      <c r="C118" s="95" t="str">
        <f>'приложение 6'!E441</f>
        <v>0 4200S4560</v>
      </c>
      <c r="D118" s="95">
        <v>612</v>
      </c>
      <c r="E118" s="116" t="s">
        <v>394</v>
      </c>
      <c r="F118" s="52">
        <f>'приложение 6'!G444</f>
        <v>27.95</v>
      </c>
      <c r="G118" s="52">
        <f>'приложение 6'!H444</f>
        <v>27.95</v>
      </c>
      <c r="H118" s="52">
        <f>'приложение 6'!I444</f>
        <v>27.95</v>
      </c>
    </row>
    <row r="119" spans="1:8">
      <c r="A119" s="96">
        <v>74</v>
      </c>
      <c r="B119" s="10" t="s">
        <v>425</v>
      </c>
      <c r="C119" s="95" t="str">
        <f>'приложение 6'!E445</f>
        <v>0 420086030</v>
      </c>
      <c r="D119" s="95">
        <v>612</v>
      </c>
      <c r="E119" s="116" t="s">
        <v>394</v>
      </c>
      <c r="F119" s="52">
        <f>'приложение 6'!G448</f>
        <v>67.5</v>
      </c>
      <c r="G119" s="52">
        <f>'приложение 6'!H448</f>
        <v>67.5</v>
      </c>
      <c r="H119" s="52">
        <f>'приложение 6'!I448</f>
        <v>67.5</v>
      </c>
    </row>
    <row r="120" spans="1:8" ht="31.5">
      <c r="A120" s="96">
        <v>75</v>
      </c>
      <c r="B120" s="10" t="s">
        <v>426</v>
      </c>
      <c r="C120" s="95" t="str">
        <f>'приложение 6'!E449</f>
        <v>0 420086040</v>
      </c>
      <c r="D120" s="95">
        <v>612</v>
      </c>
      <c r="E120" s="116" t="s">
        <v>394</v>
      </c>
      <c r="F120" s="52">
        <f>'приложение 6'!G452</f>
        <v>41.8</v>
      </c>
      <c r="G120" s="52">
        <f>'приложение 6'!H452</f>
        <v>41.8</v>
      </c>
      <c r="H120" s="52">
        <f>'приложение 6'!I452</f>
        <v>41.8</v>
      </c>
    </row>
    <row r="121" spans="1:8">
      <c r="A121" s="96">
        <v>76</v>
      </c>
      <c r="B121" s="10" t="s">
        <v>429</v>
      </c>
      <c r="C121" s="95" t="str">
        <f>'приложение 6'!E453</f>
        <v>0 420086050</v>
      </c>
      <c r="D121" s="95">
        <v>612</v>
      </c>
      <c r="E121" s="116" t="s">
        <v>394</v>
      </c>
      <c r="F121" s="52">
        <f>'приложение 6'!G456</f>
        <v>12.5</v>
      </c>
      <c r="G121" s="52">
        <f>'приложение 6'!H456</f>
        <v>12.5</v>
      </c>
      <c r="H121" s="52">
        <f>'приложение 6'!I456</f>
        <v>12.5</v>
      </c>
    </row>
    <row r="122" spans="1:8" ht="31.5">
      <c r="A122" s="96">
        <v>77</v>
      </c>
      <c r="B122" s="157" t="s">
        <v>431</v>
      </c>
      <c r="C122" s="95" t="str">
        <f>'приложение 6'!E457</f>
        <v>0 420086060</v>
      </c>
      <c r="D122" s="95">
        <v>612</v>
      </c>
      <c r="E122" s="116" t="s">
        <v>394</v>
      </c>
      <c r="F122" s="52">
        <f>'приложение 6'!G460</f>
        <v>169</v>
      </c>
      <c r="G122" s="52">
        <f>'приложение 6'!H460</f>
        <v>169</v>
      </c>
      <c r="H122" s="52">
        <f>'приложение 6'!I460</f>
        <v>169</v>
      </c>
    </row>
    <row r="123" spans="1:8">
      <c r="A123" s="96">
        <v>78</v>
      </c>
      <c r="B123" s="124" t="s">
        <v>519</v>
      </c>
      <c r="C123" s="95" t="str">
        <f>'приложение 6'!E462</f>
        <v>0 420087010</v>
      </c>
      <c r="D123" s="95">
        <v>612</v>
      </c>
      <c r="E123" s="116" t="s">
        <v>394</v>
      </c>
      <c r="F123" s="52">
        <f>'приложение 6'!G463</f>
        <v>1200</v>
      </c>
      <c r="G123" s="52">
        <f>'приложение 6'!H463</f>
        <v>0</v>
      </c>
      <c r="H123" s="52">
        <f>'приложение 6'!I463</f>
        <v>0</v>
      </c>
    </row>
    <row r="124" spans="1:8" ht="31.5">
      <c r="A124" s="96">
        <v>79</v>
      </c>
      <c r="B124" s="30" t="s">
        <v>22</v>
      </c>
      <c r="C124" s="53" t="s">
        <v>25</v>
      </c>
      <c r="D124" s="53"/>
      <c r="E124" s="53"/>
      <c r="F124" s="54">
        <f>F125+F129</f>
        <v>78446.77</v>
      </c>
      <c r="G124" s="54">
        <f t="shared" ref="G124:H124" si="18">G125+G129</f>
        <v>68575.289999999994</v>
      </c>
      <c r="H124" s="54">
        <f t="shared" si="18"/>
        <v>68575.289999999994</v>
      </c>
    </row>
    <row r="125" spans="1:8" ht="63">
      <c r="A125" s="96">
        <v>80</v>
      </c>
      <c r="B125" s="4" t="s">
        <v>50</v>
      </c>
      <c r="C125" s="69" t="s">
        <v>51</v>
      </c>
      <c r="D125" s="69"/>
      <c r="E125" s="69"/>
      <c r="F125" s="70">
        <f>F126+F127+F128</f>
        <v>68243.63</v>
      </c>
      <c r="G125" s="70">
        <f t="shared" ref="G125:H125" si="19">G126+G127+G128</f>
        <v>58844.53</v>
      </c>
      <c r="H125" s="70">
        <f t="shared" si="19"/>
        <v>58844.53</v>
      </c>
    </row>
    <row r="126" spans="1:8" ht="63">
      <c r="A126" s="96">
        <v>81</v>
      </c>
      <c r="B126" s="6" t="s">
        <v>52</v>
      </c>
      <c r="C126" s="95" t="str">
        <f>'приложение 6'!E91</f>
        <v>0 510076010</v>
      </c>
      <c r="D126" s="95">
        <v>511</v>
      </c>
      <c r="E126" s="116" t="s">
        <v>497</v>
      </c>
      <c r="F126" s="52">
        <f>'приложение 6'!G94</f>
        <v>17740.900000000001</v>
      </c>
      <c r="G126" s="52">
        <f>'приложение 6'!H94</f>
        <v>8341.7999999999993</v>
      </c>
      <c r="H126" s="52">
        <f>'приложение 6'!I94</f>
        <v>8341.7999999999993</v>
      </c>
    </row>
    <row r="127" spans="1:8" ht="63">
      <c r="A127" s="96">
        <v>82</v>
      </c>
      <c r="B127" s="6" t="s">
        <v>56</v>
      </c>
      <c r="C127" s="95" t="str">
        <f>'приложение 6'!E95</f>
        <v>0 510050010</v>
      </c>
      <c r="D127" s="95">
        <v>511</v>
      </c>
      <c r="E127" s="116" t="s">
        <v>497</v>
      </c>
      <c r="F127" s="52">
        <f>'приложение 6'!G98</f>
        <v>26887.39</v>
      </c>
      <c r="G127" s="52">
        <f>'приложение 6'!H98</f>
        <v>26887.39</v>
      </c>
      <c r="H127" s="52">
        <f>'приложение 6'!I98</f>
        <v>26887.39</v>
      </c>
    </row>
    <row r="128" spans="1:8" ht="47.25">
      <c r="A128" s="96">
        <v>83</v>
      </c>
      <c r="B128" s="6" t="s">
        <v>59</v>
      </c>
      <c r="C128" s="95" t="str">
        <f>'приложение 6'!E102</f>
        <v>0 510050030</v>
      </c>
      <c r="D128" s="95">
        <v>540</v>
      </c>
      <c r="E128" s="116" t="s">
        <v>498</v>
      </c>
      <c r="F128" s="52">
        <f>'приложение 6'!G104</f>
        <v>23615.34</v>
      </c>
      <c r="G128" s="52">
        <f>'приложение 6'!H104</f>
        <v>23615.34</v>
      </c>
      <c r="H128" s="52">
        <f>'приложение 6'!I104</f>
        <v>23615.34</v>
      </c>
    </row>
    <row r="129" spans="1:8" ht="31.5">
      <c r="A129" s="96">
        <v>84</v>
      </c>
      <c r="B129" s="4" t="s">
        <v>23</v>
      </c>
      <c r="C129" s="67" t="s">
        <v>24</v>
      </c>
      <c r="D129" s="67"/>
      <c r="E129" s="67"/>
      <c r="F129" s="68">
        <f>F130+F131+F133+F132</f>
        <v>10203.140000000001</v>
      </c>
      <c r="G129" s="68">
        <f t="shared" ref="G129:H129" si="20">G130+G131+G133+G132</f>
        <v>9730.76</v>
      </c>
      <c r="H129" s="68">
        <f t="shared" si="20"/>
        <v>9730.76</v>
      </c>
    </row>
    <row r="130" spans="1:8" ht="38.25" customHeight="1">
      <c r="A130" s="183">
        <v>85</v>
      </c>
      <c r="B130" s="201" t="s">
        <v>402</v>
      </c>
      <c r="C130" s="184" t="str">
        <f>'приложение 6'!E27</f>
        <v>0 520000210</v>
      </c>
      <c r="D130" s="95">
        <v>121</v>
      </c>
      <c r="E130" s="117" t="s">
        <v>21</v>
      </c>
      <c r="F130" s="52">
        <f>'приложение 6'!G30</f>
        <v>6435.0700000000015</v>
      </c>
      <c r="G130" s="52">
        <f>'приложение 6'!H30</f>
        <v>6072.26</v>
      </c>
      <c r="H130" s="52">
        <f>'приложение 6'!I30</f>
        <v>6072.26</v>
      </c>
    </row>
    <row r="131" spans="1:8" ht="33.75" customHeight="1">
      <c r="A131" s="183"/>
      <c r="B131" s="202"/>
      <c r="C131" s="184"/>
      <c r="D131" s="95">
        <v>122</v>
      </c>
      <c r="E131" s="117" t="s">
        <v>21</v>
      </c>
      <c r="F131" s="52">
        <f>'приложение 6'!G31</f>
        <v>273.10000000000002</v>
      </c>
      <c r="G131" s="52">
        <f>'приложение 6'!H31</f>
        <v>273.10000000000002</v>
      </c>
      <c r="H131" s="52">
        <f>'приложение 6'!I31</f>
        <v>273.10000000000002</v>
      </c>
    </row>
    <row r="132" spans="1:8" ht="33.75" customHeight="1">
      <c r="A132" s="183"/>
      <c r="B132" s="202"/>
      <c r="C132" s="184"/>
      <c r="D132" s="161">
        <v>129</v>
      </c>
      <c r="E132" s="163" t="s">
        <v>545</v>
      </c>
      <c r="F132" s="163">
        <f>'приложение 6'!G32</f>
        <v>1943.3899999999999</v>
      </c>
      <c r="G132" s="163">
        <f>'приложение 6'!H32</f>
        <v>1833.82</v>
      </c>
      <c r="H132" s="163">
        <f>'приложение 6'!I32</f>
        <v>1833.82</v>
      </c>
    </row>
    <row r="133" spans="1:8" ht="33" customHeight="1">
      <c r="A133" s="183"/>
      <c r="B133" s="202"/>
      <c r="C133" s="184"/>
      <c r="D133" s="95">
        <v>244</v>
      </c>
      <c r="E133" s="117" t="s">
        <v>21</v>
      </c>
      <c r="F133" s="52">
        <f>'приложение 6'!G35</f>
        <v>1551.58</v>
      </c>
      <c r="G133" s="52">
        <f>'приложение 6'!H35</f>
        <v>1551.58</v>
      </c>
      <c r="H133" s="52">
        <f>'приложение 6'!I35</f>
        <v>1551.58</v>
      </c>
    </row>
    <row r="134" spans="1:8" ht="31.5">
      <c r="A134" s="96">
        <v>86</v>
      </c>
      <c r="B134" s="30" t="s">
        <v>343</v>
      </c>
      <c r="C134" s="53" t="s">
        <v>67</v>
      </c>
      <c r="D134" s="53"/>
      <c r="E134" s="53"/>
      <c r="F134" s="54">
        <f>F135+F141+F146+F151</f>
        <v>40283.129999999997</v>
      </c>
      <c r="G134" s="54">
        <f>G135+G141+G146+G151</f>
        <v>39191.979999999996</v>
      </c>
      <c r="H134" s="54">
        <f>H135+H141+H146+H151</f>
        <v>39191.979999999996</v>
      </c>
    </row>
    <row r="135" spans="1:8" ht="31.5">
      <c r="A135" s="96">
        <v>87</v>
      </c>
      <c r="B135" s="4" t="s">
        <v>344</v>
      </c>
      <c r="C135" s="69" t="s">
        <v>68</v>
      </c>
      <c r="D135" s="69"/>
      <c r="E135" s="69"/>
      <c r="F135" s="70">
        <f>F136+F137+F139+F140+F138</f>
        <v>23613.729999999996</v>
      </c>
      <c r="G135" s="70">
        <f t="shared" ref="G135:H135" si="21">G136+G137+G139+G140+G138</f>
        <v>22522.579999999998</v>
      </c>
      <c r="H135" s="70">
        <f t="shared" si="21"/>
        <v>22522.579999999998</v>
      </c>
    </row>
    <row r="136" spans="1:8" ht="24.75" customHeight="1">
      <c r="A136" s="183">
        <v>88</v>
      </c>
      <c r="B136" s="182" t="s">
        <v>69</v>
      </c>
      <c r="C136" s="184" t="str">
        <f>'приложение 6'!E116</f>
        <v>0 610000210</v>
      </c>
      <c r="D136" s="95">
        <v>121</v>
      </c>
      <c r="E136" s="116" t="s">
        <v>487</v>
      </c>
      <c r="F136" s="52">
        <f>'приложение 6'!G119</f>
        <v>10515.689999999999</v>
      </c>
      <c r="G136" s="52">
        <f>'приложение 6'!H119</f>
        <v>11213.74</v>
      </c>
      <c r="H136" s="52">
        <f>'приложение 6'!I119</f>
        <v>11213.74</v>
      </c>
    </row>
    <row r="137" spans="1:8">
      <c r="A137" s="183"/>
      <c r="B137" s="182"/>
      <c r="C137" s="184"/>
      <c r="D137" s="95">
        <v>122</v>
      </c>
      <c r="E137" s="116" t="s">
        <v>487</v>
      </c>
      <c r="F137" s="52">
        <f>'приложение 6'!G120</f>
        <v>250.8</v>
      </c>
      <c r="G137" s="52">
        <f>'приложение 6'!H120</f>
        <v>250.8</v>
      </c>
      <c r="H137" s="52">
        <f>'приложение 6'!I120</f>
        <v>250.8</v>
      </c>
    </row>
    <row r="138" spans="1:8">
      <c r="A138" s="183"/>
      <c r="B138" s="182"/>
      <c r="C138" s="184"/>
      <c r="D138" s="161">
        <v>129</v>
      </c>
      <c r="E138" s="161" t="s">
        <v>547</v>
      </c>
      <c r="F138" s="163">
        <f>'приложение 6'!G121</f>
        <v>3175.75</v>
      </c>
      <c r="G138" s="163">
        <f>'приложение 6'!H121</f>
        <v>3386.55</v>
      </c>
      <c r="H138" s="163">
        <f>'приложение 6'!I121</f>
        <v>3386.55</v>
      </c>
    </row>
    <row r="139" spans="1:8" ht="21" customHeight="1">
      <c r="A139" s="183"/>
      <c r="B139" s="182"/>
      <c r="C139" s="184"/>
      <c r="D139" s="95">
        <v>244</v>
      </c>
      <c r="E139" s="116" t="s">
        <v>487</v>
      </c>
      <c r="F139" s="52">
        <f>'приложение 6'!G124</f>
        <v>9371.49</v>
      </c>
      <c r="G139" s="52">
        <f>'приложение 6'!H124</f>
        <v>7371.49</v>
      </c>
      <c r="H139" s="52">
        <f>'приложение 6'!I124</f>
        <v>7371.49</v>
      </c>
    </row>
    <row r="140" spans="1:8" ht="21" customHeight="1">
      <c r="A140" s="183"/>
      <c r="B140" s="182"/>
      <c r="C140" s="184"/>
      <c r="D140" s="95">
        <v>852</v>
      </c>
      <c r="E140" s="116" t="s">
        <v>487</v>
      </c>
      <c r="F140" s="52">
        <f>'приложение 6'!G127</f>
        <v>300</v>
      </c>
      <c r="G140" s="52">
        <f>'приложение 6'!H127</f>
        <v>300</v>
      </c>
      <c r="H140" s="52">
        <f>'приложение 6'!I127</f>
        <v>300</v>
      </c>
    </row>
    <row r="141" spans="1:8" ht="47.25">
      <c r="A141" s="96">
        <v>89</v>
      </c>
      <c r="B141" s="4" t="s">
        <v>216</v>
      </c>
      <c r="C141" s="69" t="s">
        <v>217</v>
      </c>
      <c r="D141" s="69"/>
      <c r="E141" s="69"/>
      <c r="F141" s="70">
        <f>F142+F143+F145+F144</f>
        <v>2954.9000000000005</v>
      </c>
      <c r="G141" s="70">
        <f t="shared" ref="G141:H141" si="22">G142+G143+G145+G144</f>
        <v>2954.9</v>
      </c>
      <c r="H141" s="70">
        <f t="shared" si="22"/>
        <v>2954.9</v>
      </c>
    </row>
    <row r="142" spans="1:8" ht="18.75" customHeight="1">
      <c r="A142" s="179">
        <v>90</v>
      </c>
      <c r="B142" s="182" t="s">
        <v>213</v>
      </c>
      <c r="C142" s="184" t="str">
        <f>'приложение 6'!E679</f>
        <v>0 620000610</v>
      </c>
      <c r="D142" s="95">
        <v>111</v>
      </c>
      <c r="E142" s="116" t="s">
        <v>211</v>
      </c>
      <c r="F142" s="52">
        <f>'приложение 6'!G682</f>
        <v>1972.2000000000003</v>
      </c>
      <c r="G142" s="52">
        <f>'приложение 6'!H682</f>
        <v>1972.2</v>
      </c>
      <c r="H142" s="52">
        <f>'приложение 6'!I682</f>
        <v>1972.2</v>
      </c>
    </row>
    <row r="143" spans="1:8" ht="18.75" customHeight="1">
      <c r="A143" s="180"/>
      <c r="B143" s="182"/>
      <c r="C143" s="184"/>
      <c r="D143" s="95">
        <v>112</v>
      </c>
      <c r="E143" s="116" t="s">
        <v>211</v>
      </c>
      <c r="F143" s="52">
        <f>'приложение 6'!G683</f>
        <v>131.80000000000001</v>
      </c>
      <c r="G143" s="52">
        <f>'приложение 6'!H683</f>
        <v>131.80000000000001</v>
      </c>
      <c r="H143" s="52">
        <f>'приложение 6'!I683</f>
        <v>131.80000000000001</v>
      </c>
    </row>
    <row r="144" spans="1:8" ht="18.75" customHeight="1">
      <c r="A144" s="180"/>
      <c r="B144" s="182"/>
      <c r="C144" s="184"/>
      <c r="D144" s="167">
        <v>119</v>
      </c>
      <c r="E144" s="167" t="s">
        <v>211</v>
      </c>
      <c r="F144" s="168">
        <f>'приложение 6'!G684</f>
        <v>595.6</v>
      </c>
      <c r="G144" s="168">
        <f>'приложение 6'!H684</f>
        <v>595.6</v>
      </c>
      <c r="H144" s="168">
        <f>'приложение 6'!I684</f>
        <v>595.6</v>
      </c>
    </row>
    <row r="145" spans="1:8" ht="27.75" customHeight="1">
      <c r="A145" s="181"/>
      <c r="B145" s="182"/>
      <c r="C145" s="184"/>
      <c r="D145" s="95">
        <v>244</v>
      </c>
      <c r="E145" s="116" t="s">
        <v>211</v>
      </c>
      <c r="F145" s="52">
        <f>'приложение 6'!G687</f>
        <v>255.3</v>
      </c>
      <c r="G145" s="52">
        <f>'приложение 6'!H687</f>
        <v>255.3</v>
      </c>
      <c r="H145" s="52">
        <f>'приложение 6'!I687</f>
        <v>255.3</v>
      </c>
    </row>
    <row r="146" spans="1:8" ht="48" customHeight="1">
      <c r="A146" s="183">
        <v>91</v>
      </c>
      <c r="B146" s="4" t="s">
        <v>210</v>
      </c>
      <c r="C146" s="95" t="s">
        <v>415</v>
      </c>
      <c r="D146" s="95"/>
      <c r="E146" s="95"/>
      <c r="F146" s="70">
        <f>F147+F148+F150+F149</f>
        <v>3714.5000000000009</v>
      </c>
      <c r="G146" s="70">
        <f t="shared" ref="G146:H146" si="23">G147+G148+G150+G149</f>
        <v>3714.5</v>
      </c>
      <c r="H146" s="70">
        <f t="shared" si="23"/>
        <v>3714.5</v>
      </c>
    </row>
    <row r="147" spans="1:8" ht="27.75" customHeight="1">
      <c r="A147" s="183"/>
      <c r="B147" s="182" t="s">
        <v>213</v>
      </c>
      <c r="C147" s="184" t="str">
        <f>'приложение 6'!E665</f>
        <v>0 630000610</v>
      </c>
      <c r="D147" s="95">
        <v>111</v>
      </c>
      <c r="E147" s="52" t="s">
        <v>211</v>
      </c>
      <c r="F147" s="52">
        <f>'приложение 6'!G668</f>
        <v>2329.5700000000006</v>
      </c>
      <c r="G147" s="52">
        <f>'приложение 6'!H668</f>
        <v>2329.5700000000002</v>
      </c>
      <c r="H147" s="52">
        <f>'приложение 6'!I668</f>
        <v>2329.5700000000002</v>
      </c>
    </row>
    <row r="148" spans="1:8" ht="27.75" customHeight="1">
      <c r="A148" s="183"/>
      <c r="B148" s="182"/>
      <c r="C148" s="184"/>
      <c r="D148" s="95">
        <v>112</v>
      </c>
      <c r="E148" s="117" t="s">
        <v>211</v>
      </c>
      <c r="F148" s="52">
        <f>'приложение 6'!G669</f>
        <v>252.4</v>
      </c>
      <c r="G148" s="52">
        <f>'приложение 6'!H669</f>
        <v>252.4</v>
      </c>
      <c r="H148" s="52">
        <f>'приложение 6'!I669</f>
        <v>252.4</v>
      </c>
    </row>
    <row r="149" spans="1:8" ht="27.75" customHeight="1">
      <c r="A149" s="183"/>
      <c r="B149" s="182"/>
      <c r="C149" s="184"/>
      <c r="D149" s="167">
        <v>119</v>
      </c>
      <c r="E149" s="168" t="s">
        <v>211</v>
      </c>
      <c r="F149" s="168">
        <f>'приложение 6'!G670</f>
        <v>703.53</v>
      </c>
      <c r="G149" s="168">
        <f>'приложение 6'!H670</f>
        <v>703.53</v>
      </c>
      <c r="H149" s="168">
        <f>'приложение 6'!I670</f>
        <v>703.53</v>
      </c>
    </row>
    <row r="150" spans="1:8" ht="27.75" customHeight="1">
      <c r="A150" s="183"/>
      <c r="B150" s="182"/>
      <c r="C150" s="184"/>
      <c r="D150" s="95">
        <v>244</v>
      </c>
      <c r="E150" s="116" t="s">
        <v>211</v>
      </c>
      <c r="F150" s="52">
        <f>'приложение 6'!G673</f>
        <v>429</v>
      </c>
      <c r="G150" s="52">
        <f>'приложение 6'!H673</f>
        <v>429</v>
      </c>
      <c r="H150" s="52">
        <f>'приложение 6'!I673</f>
        <v>429</v>
      </c>
    </row>
    <row r="151" spans="1:8" ht="77.25" customHeight="1">
      <c r="A151" s="96">
        <v>92</v>
      </c>
      <c r="B151" s="4" t="s">
        <v>525</v>
      </c>
      <c r="C151" s="69" t="s">
        <v>445</v>
      </c>
      <c r="D151" s="69"/>
      <c r="E151" s="69"/>
      <c r="F151" s="70">
        <f>F152+F153+F154</f>
        <v>10000</v>
      </c>
      <c r="G151" s="70">
        <f t="shared" ref="G151:H151" si="24">G152+G153+G154</f>
        <v>10000</v>
      </c>
      <c r="H151" s="70">
        <f t="shared" si="24"/>
        <v>10000</v>
      </c>
    </row>
    <row r="152" spans="1:8" ht="78.75" customHeight="1">
      <c r="A152" s="96">
        <v>93</v>
      </c>
      <c r="B152" s="158" t="s">
        <v>449</v>
      </c>
      <c r="C152" s="95" t="str">
        <f>'приложение 6'!E39</f>
        <v>0 640095820</v>
      </c>
      <c r="D152" s="95">
        <v>540</v>
      </c>
      <c r="E152" s="116" t="s">
        <v>211</v>
      </c>
      <c r="F152" s="52">
        <f>'приложение 6'!G41</f>
        <v>2000</v>
      </c>
      <c r="G152" s="52">
        <f>'приложение 6'!H41</f>
        <v>2000</v>
      </c>
      <c r="H152" s="52">
        <f>'приложение 6'!I41</f>
        <v>2000</v>
      </c>
    </row>
    <row r="153" spans="1:8" ht="102.75" customHeight="1">
      <c r="A153" s="96">
        <v>94</v>
      </c>
      <c r="B153" s="155" t="s">
        <v>448</v>
      </c>
      <c r="C153" s="95" t="str">
        <f>'приложение 6'!E42</f>
        <v>0 640095830</v>
      </c>
      <c r="D153" s="95">
        <v>540</v>
      </c>
      <c r="E153" s="116" t="s">
        <v>211</v>
      </c>
      <c r="F153" s="52">
        <f>'приложение 6'!G44</f>
        <v>4000</v>
      </c>
      <c r="G153" s="52">
        <f>'приложение 6'!H44</f>
        <v>4000</v>
      </c>
      <c r="H153" s="52">
        <f>'приложение 6'!I44</f>
        <v>4000</v>
      </c>
    </row>
    <row r="154" spans="1:8" ht="47.25" customHeight="1">
      <c r="A154" s="96">
        <v>95</v>
      </c>
      <c r="B154" s="101" t="s">
        <v>444</v>
      </c>
      <c r="C154" s="52" t="str">
        <f>'приложение 6'!E78</f>
        <v>0 640095810</v>
      </c>
      <c r="D154" s="95">
        <v>540</v>
      </c>
      <c r="E154" s="116" t="s">
        <v>494</v>
      </c>
      <c r="F154" s="52">
        <f>'приложение 6'!G80</f>
        <v>4000</v>
      </c>
      <c r="G154" s="52">
        <f>'приложение 6'!H80</f>
        <v>4000</v>
      </c>
      <c r="H154" s="52">
        <f>'приложение 6'!I80</f>
        <v>4000</v>
      </c>
    </row>
    <row r="155" spans="1:8" ht="47.25">
      <c r="A155" s="96">
        <v>96</v>
      </c>
      <c r="B155" s="30" t="s">
        <v>116</v>
      </c>
      <c r="C155" s="53" t="s">
        <v>117</v>
      </c>
      <c r="D155" s="95"/>
      <c r="E155" s="95"/>
      <c r="F155" s="54">
        <f>F156+F159+F160+F163+F164+F158</f>
        <v>48037.600000000006</v>
      </c>
      <c r="G155" s="54">
        <f t="shared" ref="G155:H155" si="25">G156+G159+G160+G163+G164+G158</f>
        <v>47996.600000000006</v>
      </c>
      <c r="H155" s="54">
        <f t="shared" si="25"/>
        <v>47996.600000000006</v>
      </c>
    </row>
    <row r="156" spans="1:8">
      <c r="A156" s="96">
        <v>97</v>
      </c>
      <c r="B156" s="4" t="s">
        <v>407</v>
      </c>
      <c r="C156" s="69" t="s">
        <v>345</v>
      </c>
      <c r="D156" s="95"/>
      <c r="E156" s="95"/>
      <c r="F156" s="70">
        <f>F157</f>
        <v>100</v>
      </c>
      <c r="G156" s="70">
        <f t="shared" ref="G156:H156" si="26">G157</f>
        <v>100</v>
      </c>
      <c r="H156" s="70">
        <f t="shared" si="26"/>
        <v>100</v>
      </c>
    </row>
    <row r="157" spans="1:8" ht="31.5">
      <c r="A157" s="121">
        <v>98</v>
      </c>
      <c r="B157" s="150" t="s">
        <v>521</v>
      </c>
      <c r="C157" s="151" t="str">
        <f>'приложение 6'!E65</f>
        <v>0 710085110</v>
      </c>
      <c r="D157" s="122">
        <v>540</v>
      </c>
      <c r="E157" s="122" t="s">
        <v>520</v>
      </c>
      <c r="F157" s="123">
        <f>'приложение 6'!G67</f>
        <v>100</v>
      </c>
      <c r="G157" s="123">
        <f>'приложение 6'!H67</f>
        <v>100</v>
      </c>
      <c r="H157" s="123">
        <f>'приложение 6'!I67</f>
        <v>100</v>
      </c>
    </row>
    <row r="158" spans="1:8" ht="31.5">
      <c r="A158" s="171">
        <v>99</v>
      </c>
      <c r="B158" s="101" t="s">
        <v>557</v>
      </c>
      <c r="C158" s="151" t="str">
        <f>'приложение 6'!E70</f>
        <v>0 710085010</v>
      </c>
      <c r="D158" s="172">
        <v>540</v>
      </c>
      <c r="E158" s="172" t="s">
        <v>520</v>
      </c>
      <c r="F158" s="174">
        <f>'приложение 6'!G70</f>
        <v>3858.05</v>
      </c>
      <c r="G158" s="174">
        <f>'приложение 6'!H70</f>
        <v>0</v>
      </c>
      <c r="H158" s="174">
        <f>'приложение 6'!I70</f>
        <v>0</v>
      </c>
    </row>
    <row r="159" spans="1:8" ht="31.5">
      <c r="A159" s="96">
        <v>100</v>
      </c>
      <c r="B159" s="4" t="s">
        <v>346</v>
      </c>
      <c r="C159" s="69" t="s">
        <v>348</v>
      </c>
      <c r="D159" s="95"/>
      <c r="E159" s="95"/>
      <c r="F159" s="69">
        <v>0</v>
      </c>
      <c r="G159" s="69">
        <v>0</v>
      </c>
      <c r="H159" s="69">
        <v>0</v>
      </c>
    </row>
    <row r="160" spans="1:8" ht="31.5">
      <c r="A160" s="96">
        <v>101</v>
      </c>
      <c r="B160" s="4" t="s">
        <v>347</v>
      </c>
      <c r="C160" s="69" t="s">
        <v>349</v>
      </c>
      <c r="D160" s="95"/>
      <c r="E160" s="95"/>
      <c r="F160" s="70">
        <f>F161+F162</f>
        <v>1182.9499999999998</v>
      </c>
      <c r="G160" s="70">
        <f t="shared" ref="G160:H160" si="27">G161+G162</f>
        <v>5000</v>
      </c>
      <c r="H160" s="70">
        <f t="shared" si="27"/>
        <v>5000</v>
      </c>
    </row>
    <row r="161" spans="1:8" ht="31.5">
      <c r="A161" s="96">
        <v>102</v>
      </c>
      <c r="B161" s="94" t="s">
        <v>438</v>
      </c>
      <c r="C161" s="69" t="str">
        <f>'приложение 6'!E74</f>
        <v>0 730085200</v>
      </c>
      <c r="D161" s="95">
        <v>540</v>
      </c>
      <c r="E161" s="116" t="s">
        <v>493</v>
      </c>
      <c r="F161" s="70">
        <f>'приложение 6'!G74</f>
        <v>1141.9499999999998</v>
      </c>
      <c r="G161" s="70">
        <f>'приложение 6'!H74</f>
        <v>5000</v>
      </c>
      <c r="H161" s="70">
        <f>'приложение 6'!I74</f>
        <v>5000</v>
      </c>
    </row>
    <row r="162" spans="1:8" ht="78.75">
      <c r="A162" s="137">
        <v>103</v>
      </c>
      <c r="B162" s="93" t="s">
        <v>533</v>
      </c>
      <c r="C162" s="151" t="str">
        <f>'приложение 6'!E229</f>
        <v>0 7300S5080</v>
      </c>
      <c r="D162" s="138">
        <v>244</v>
      </c>
      <c r="E162" s="138" t="s">
        <v>520</v>
      </c>
      <c r="F162" s="146">
        <f>'приложение 6'!G232</f>
        <v>41</v>
      </c>
      <c r="G162" s="146">
        <f>'приложение 6'!H232</f>
        <v>0</v>
      </c>
      <c r="H162" s="146">
        <f>'приложение 6'!I232</f>
        <v>0</v>
      </c>
    </row>
    <row r="163" spans="1:8" ht="47.25">
      <c r="A163" s="96">
        <v>104</v>
      </c>
      <c r="B163" s="4" t="s">
        <v>210</v>
      </c>
      <c r="C163" s="69" t="s">
        <v>212</v>
      </c>
      <c r="D163" s="95"/>
      <c r="E163" s="95"/>
      <c r="F163" s="70"/>
      <c r="G163" s="70"/>
      <c r="H163" s="70"/>
    </row>
    <row r="164" spans="1:8">
      <c r="A164" s="96">
        <v>105</v>
      </c>
      <c r="B164" s="71" t="s">
        <v>350</v>
      </c>
      <c r="C164" s="69" t="s">
        <v>119</v>
      </c>
      <c r="D164" s="95"/>
      <c r="E164" s="95"/>
      <c r="F164" s="69">
        <f>F165+F166</f>
        <v>42896.600000000006</v>
      </c>
      <c r="G164" s="69">
        <f t="shared" ref="G164:H164" si="28">G165+G166</f>
        <v>42896.600000000006</v>
      </c>
      <c r="H164" s="69">
        <f t="shared" si="28"/>
        <v>42896.600000000006</v>
      </c>
    </row>
    <row r="165" spans="1:8" ht="60">
      <c r="A165" s="96">
        <v>106</v>
      </c>
      <c r="B165" s="7" t="s">
        <v>404</v>
      </c>
      <c r="C165" s="95" t="str">
        <f>'приложение 6'!E234</f>
        <v>0 790075770</v>
      </c>
      <c r="D165" s="95">
        <v>810</v>
      </c>
      <c r="E165" s="116" t="s">
        <v>493</v>
      </c>
      <c r="F165" s="95">
        <f>'приложение 6'!G236</f>
        <v>22053.9</v>
      </c>
      <c r="G165" s="95">
        <f>'приложение 6'!H236</f>
        <v>22053.9</v>
      </c>
      <c r="H165" s="95">
        <f>'приложение 6'!I236</f>
        <v>22053.9</v>
      </c>
    </row>
    <row r="166" spans="1:8" ht="45">
      <c r="A166" s="96">
        <v>107</v>
      </c>
      <c r="B166" s="7" t="s">
        <v>405</v>
      </c>
      <c r="C166" s="95" t="str">
        <f>'приложение 6'!E237</f>
        <v>0 790075700</v>
      </c>
      <c r="D166" s="95">
        <v>810</v>
      </c>
      <c r="E166" s="116" t="s">
        <v>493</v>
      </c>
      <c r="F166" s="95">
        <f>'приложение 6'!G239</f>
        <v>20842.7</v>
      </c>
      <c r="G166" s="95">
        <f>'приложение 6'!H239</f>
        <v>20842.7</v>
      </c>
      <c r="H166" s="95">
        <f>'приложение 6'!I239</f>
        <v>20842.7</v>
      </c>
    </row>
    <row r="167" spans="1:8" ht="47.25">
      <c r="A167" s="96">
        <v>108</v>
      </c>
      <c r="B167" s="31" t="s">
        <v>351</v>
      </c>
      <c r="C167" s="53" t="s">
        <v>203</v>
      </c>
      <c r="D167" s="95"/>
      <c r="E167" s="95"/>
      <c r="F167" s="54">
        <f>F168</f>
        <v>2412.91</v>
      </c>
      <c r="G167" s="54">
        <f t="shared" ref="G167:H167" si="29">G168</f>
        <v>2412.91</v>
      </c>
      <c r="H167" s="54">
        <f t="shared" si="29"/>
        <v>2412.91</v>
      </c>
    </row>
    <row r="168" spans="1:8" ht="47.25">
      <c r="A168" s="96">
        <v>109</v>
      </c>
      <c r="B168" s="4" t="s">
        <v>202</v>
      </c>
      <c r="C168" s="69" t="s">
        <v>204</v>
      </c>
      <c r="D168" s="95"/>
      <c r="E168" s="95"/>
      <c r="F168" s="70">
        <f>F169+F170+F172+F171</f>
        <v>2412.91</v>
      </c>
      <c r="G168" s="70">
        <f t="shared" ref="G168:H168" si="30">G169+G170+G172+G171</f>
        <v>2412.91</v>
      </c>
      <c r="H168" s="70">
        <f t="shared" si="30"/>
        <v>2412.91</v>
      </c>
    </row>
    <row r="169" spans="1:8" ht="26.25" customHeight="1">
      <c r="A169" s="183">
        <v>110</v>
      </c>
      <c r="B169" s="202" t="s">
        <v>27</v>
      </c>
      <c r="C169" s="184" t="str">
        <f>'приложение 6'!E615</f>
        <v>0 820000610</v>
      </c>
      <c r="D169" s="95">
        <v>111</v>
      </c>
      <c r="E169" s="116" t="s">
        <v>513</v>
      </c>
      <c r="F169" s="95">
        <f>'приложение 6'!G617</f>
        <v>1569.06</v>
      </c>
      <c r="G169" s="95">
        <f>'приложение 6'!H617</f>
        <v>1569.06</v>
      </c>
      <c r="H169" s="95">
        <f>'приложение 6'!I617</f>
        <v>1569.06</v>
      </c>
    </row>
    <row r="170" spans="1:8">
      <c r="A170" s="183"/>
      <c r="B170" s="202"/>
      <c r="C170" s="184"/>
      <c r="D170" s="95">
        <v>112</v>
      </c>
      <c r="E170" s="116" t="s">
        <v>513</v>
      </c>
      <c r="F170" s="95">
        <f>'приложение 6'!G618</f>
        <v>56.4</v>
      </c>
      <c r="G170" s="95">
        <f>'приложение 6'!H618</f>
        <v>56.4</v>
      </c>
      <c r="H170" s="95">
        <f>'приложение 6'!I618</f>
        <v>56.4</v>
      </c>
    </row>
    <row r="171" spans="1:8">
      <c r="A171" s="183"/>
      <c r="B171" s="202"/>
      <c r="C171" s="184"/>
      <c r="D171" s="167">
        <v>119</v>
      </c>
      <c r="E171" s="167" t="s">
        <v>552</v>
      </c>
      <c r="F171" s="168">
        <f>'приложение 6'!G619</f>
        <v>473.85</v>
      </c>
      <c r="G171" s="168">
        <f>'приложение 6'!H619</f>
        <v>473.85</v>
      </c>
      <c r="H171" s="168">
        <f>'приложение 6'!I619</f>
        <v>473.85</v>
      </c>
    </row>
    <row r="172" spans="1:8" ht="20.25" customHeight="1">
      <c r="A172" s="183"/>
      <c r="B172" s="202"/>
      <c r="C172" s="184"/>
      <c r="D172" s="95">
        <v>244</v>
      </c>
      <c r="E172" s="116" t="s">
        <v>513</v>
      </c>
      <c r="F172" s="52">
        <f>'приложение 6'!G622</f>
        <v>313.60000000000002</v>
      </c>
      <c r="G172" s="52">
        <f>'приложение 6'!H622</f>
        <v>313.60000000000002</v>
      </c>
      <c r="H172" s="52">
        <f>'приложение 6'!I622</f>
        <v>313.60000000000002</v>
      </c>
    </row>
    <row r="173" spans="1:8" ht="47.25">
      <c r="A173" s="96">
        <v>111</v>
      </c>
      <c r="B173" s="31" t="s">
        <v>93</v>
      </c>
      <c r="C173" s="53" t="s">
        <v>95</v>
      </c>
      <c r="D173" s="53"/>
      <c r="E173" s="53"/>
      <c r="F173" s="54">
        <f>F174+F176</f>
        <v>1314.6999999999998</v>
      </c>
      <c r="G173" s="54">
        <f t="shared" ref="G173:H173" si="31">G174+G176</f>
        <v>1314.6999999999998</v>
      </c>
      <c r="H173" s="54">
        <f t="shared" si="31"/>
        <v>1314.6999999999998</v>
      </c>
    </row>
    <row r="174" spans="1:8" ht="31.5">
      <c r="A174" s="96">
        <v>112</v>
      </c>
      <c r="B174" s="4" t="s">
        <v>106</v>
      </c>
      <c r="C174" s="69" t="s">
        <v>107</v>
      </c>
      <c r="D174" s="69"/>
      <c r="E174" s="69"/>
      <c r="F174" s="70">
        <f>F175</f>
        <v>60</v>
      </c>
      <c r="G174" s="70">
        <f t="shared" ref="G174:H174" si="32">G175</f>
        <v>60</v>
      </c>
      <c r="H174" s="70">
        <f t="shared" si="32"/>
        <v>60</v>
      </c>
    </row>
    <row r="175" spans="1:8" ht="31.5">
      <c r="A175" s="96">
        <v>113</v>
      </c>
      <c r="B175" s="94" t="s">
        <v>108</v>
      </c>
      <c r="C175" s="95" t="str">
        <f>'приложение 6'!E216</f>
        <v>0 9100S6070</v>
      </c>
      <c r="D175" s="95">
        <v>630</v>
      </c>
      <c r="E175" s="116" t="s">
        <v>504</v>
      </c>
      <c r="F175" s="52">
        <f>'приложение 6'!G218</f>
        <v>60</v>
      </c>
      <c r="G175" s="52">
        <f>'приложение 6'!H218</f>
        <v>60</v>
      </c>
      <c r="H175" s="52">
        <f>'приложение 6'!I218</f>
        <v>60</v>
      </c>
    </row>
    <row r="176" spans="1:8" ht="31.5">
      <c r="A176" s="96">
        <v>114</v>
      </c>
      <c r="B176" s="5" t="s">
        <v>94</v>
      </c>
      <c r="C176" s="69" t="s">
        <v>96</v>
      </c>
      <c r="D176" s="69"/>
      <c r="E176" s="69"/>
      <c r="F176" s="70">
        <f>F177+F179+F180+F178</f>
        <v>1254.6999999999998</v>
      </c>
      <c r="G176" s="70">
        <f t="shared" ref="G176:H176" si="33">G177+G179+G180+G178</f>
        <v>1254.6999999999998</v>
      </c>
      <c r="H176" s="70">
        <f t="shared" si="33"/>
        <v>1254.6999999999998</v>
      </c>
    </row>
    <row r="177" spans="1:8" ht="28.5" customHeight="1">
      <c r="A177" s="183">
        <v>115</v>
      </c>
      <c r="B177" s="196" t="s">
        <v>97</v>
      </c>
      <c r="C177" s="184" t="str">
        <f>'приложение 6'!E192</f>
        <v>0 920075170</v>
      </c>
      <c r="D177" s="95">
        <v>121</v>
      </c>
      <c r="E177" s="116" t="s">
        <v>502</v>
      </c>
      <c r="F177" s="52">
        <f>'приложение 6'!G195</f>
        <v>360.22</v>
      </c>
      <c r="G177" s="52">
        <f>'приложение 6'!H195</f>
        <v>360.22</v>
      </c>
      <c r="H177" s="52">
        <f>'приложение 6'!I195</f>
        <v>360.22</v>
      </c>
    </row>
    <row r="178" spans="1:8" ht="28.5" customHeight="1">
      <c r="A178" s="183"/>
      <c r="B178" s="196"/>
      <c r="C178" s="184"/>
      <c r="D178" s="161">
        <v>129</v>
      </c>
      <c r="E178" s="161" t="s">
        <v>549</v>
      </c>
      <c r="F178" s="163">
        <f>'приложение 6'!G196</f>
        <v>108.88</v>
      </c>
      <c r="G178" s="163">
        <f>'приложение 6'!H196</f>
        <v>108.88</v>
      </c>
      <c r="H178" s="163">
        <f>'приложение 6'!I196</f>
        <v>108.88</v>
      </c>
    </row>
    <row r="179" spans="1:8" ht="27" customHeight="1">
      <c r="A179" s="183"/>
      <c r="B179" s="196"/>
      <c r="C179" s="184"/>
      <c r="D179" s="95">
        <v>244</v>
      </c>
      <c r="E179" s="116" t="s">
        <v>502</v>
      </c>
      <c r="F179" s="52">
        <f>'приложение 6'!G199</f>
        <v>77.8</v>
      </c>
      <c r="G179" s="52">
        <f>'приложение 6'!H199</f>
        <v>77.8</v>
      </c>
      <c r="H179" s="52">
        <f>'приложение 6'!I199</f>
        <v>77.8</v>
      </c>
    </row>
    <row r="180" spans="1:8" ht="45">
      <c r="A180" s="96">
        <v>116</v>
      </c>
      <c r="B180" s="7" t="s">
        <v>112</v>
      </c>
      <c r="C180" s="95" t="str">
        <f>'приложение 6'!E221</f>
        <v>0 920075180</v>
      </c>
      <c r="D180" s="95">
        <v>244</v>
      </c>
      <c r="E180" s="116" t="s">
        <v>504</v>
      </c>
      <c r="F180" s="52">
        <f>'приложение 6'!G224</f>
        <v>707.8</v>
      </c>
      <c r="G180" s="52">
        <f>'приложение 6'!H224</f>
        <v>707.8</v>
      </c>
      <c r="H180" s="52">
        <f>'приложение 6'!I224</f>
        <v>707.8</v>
      </c>
    </row>
    <row r="181" spans="1:8" ht="47.25">
      <c r="A181" s="96">
        <v>117</v>
      </c>
      <c r="B181" s="31" t="s">
        <v>352</v>
      </c>
      <c r="C181" s="53">
        <v>1000000000</v>
      </c>
      <c r="D181" s="53"/>
      <c r="E181" s="53"/>
      <c r="F181" s="54">
        <f>F182+F184+F188</f>
        <v>12136.6</v>
      </c>
      <c r="G181" s="54">
        <f>G182+G184+G188</f>
        <v>11636.6</v>
      </c>
      <c r="H181" s="54">
        <f t="shared" ref="H181" si="34">H182+H184+H188</f>
        <v>7136.6</v>
      </c>
    </row>
    <row r="182" spans="1:8" ht="31.5">
      <c r="A182" s="96">
        <v>118</v>
      </c>
      <c r="B182" s="5" t="s">
        <v>353</v>
      </c>
      <c r="C182" s="69">
        <v>1010000000</v>
      </c>
      <c r="D182" s="95"/>
      <c r="E182" s="95"/>
      <c r="F182" s="95">
        <f>F183</f>
        <v>2000</v>
      </c>
      <c r="G182" s="122">
        <f t="shared" ref="G182:H182" si="35">G183</f>
        <v>5500</v>
      </c>
      <c r="H182" s="122">
        <f t="shared" si="35"/>
        <v>0</v>
      </c>
    </row>
    <row r="183" spans="1:8" ht="31.5">
      <c r="A183" s="121">
        <v>119</v>
      </c>
      <c r="B183" s="32" t="s">
        <v>532</v>
      </c>
      <c r="C183" s="122">
        <f>'приложение 6'!E242</f>
        <v>1010095700</v>
      </c>
      <c r="D183" s="122">
        <v>244</v>
      </c>
      <c r="E183" s="122" t="s">
        <v>520</v>
      </c>
      <c r="F183" s="122">
        <f>'приложение 6'!G245</f>
        <v>2000</v>
      </c>
      <c r="G183" s="122">
        <f>'приложение 6'!H245</f>
        <v>5500</v>
      </c>
      <c r="H183" s="122">
        <f>'приложение 6'!I245</f>
        <v>0</v>
      </c>
    </row>
    <row r="184" spans="1:8" ht="47.25">
      <c r="A184" s="96">
        <v>120</v>
      </c>
      <c r="B184" s="5" t="s">
        <v>354</v>
      </c>
      <c r="C184" s="69">
        <v>1020000000</v>
      </c>
      <c r="D184" s="95"/>
      <c r="E184" s="95"/>
      <c r="F184" s="52">
        <f>F185+F186+F187</f>
        <v>5000</v>
      </c>
      <c r="G184" s="52">
        <f t="shared" ref="G184:H184" si="36">G185+G186+G187</f>
        <v>1000</v>
      </c>
      <c r="H184" s="52">
        <f t="shared" si="36"/>
        <v>2000</v>
      </c>
    </row>
    <row r="185" spans="1:8">
      <c r="A185" s="96">
        <v>121</v>
      </c>
      <c r="B185" s="94" t="s">
        <v>451</v>
      </c>
      <c r="C185" s="69">
        <f>'приложение 6'!E726</f>
        <v>1020087050</v>
      </c>
      <c r="D185" s="95">
        <v>244</v>
      </c>
      <c r="E185" s="116" t="s">
        <v>506</v>
      </c>
      <c r="F185" s="52">
        <f>'приложение 6'!G729</f>
        <v>3000</v>
      </c>
      <c r="G185" s="52">
        <f>'приложение 6'!H729</f>
        <v>0</v>
      </c>
      <c r="H185" s="52">
        <f>'приложение 6'!I729</f>
        <v>0</v>
      </c>
    </row>
    <row r="186" spans="1:8">
      <c r="A186" s="96">
        <v>122</v>
      </c>
      <c r="B186" s="94" t="s">
        <v>460</v>
      </c>
      <c r="C186" s="69">
        <f>'приложение 6'!E730</f>
        <v>1020087060</v>
      </c>
      <c r="D186" s="95">
        <v>244</v>
      </c>
      <c r="E186" s="116" t="s">
        <v>506</v>
      </c>
      <c r="F186" s="52">
        <f>'приложение 6'!G733</f>
        <v>0</v>
      </c>
      <c r="G186" s="52">
        <f>'приложение 6'!H733</f>
        <v>1000</v>
      </c>
      <c r="H186" s="52">
        <f>'приложение 6'!I733</f>
        <v>2000</v>
      </c>
    </row>
    <row r="187" spans="1:8">
      <c r="A187" s="96">
        <v>123</v>
      </c>
      <c r="B187" s="94" t="s">
        <v>461</v>
      </c>
      <c r="C187" s="69">
        <f>'приложение 6'!E738</f>
        <v>1020087070</v>
      </c>
      <c r="D187" s="95">
        <v>244</v>
      </c>
      <c r="E187" s="116" t="s">
        <v>517</v>
      </c>
      <c r="F187" s="52">
        <f>'приложение 6'!G741</f>
        <v>2000</v>
      </c>
      <c r="G187" s="52">
        <f>'приложение 6'!H741</f>
        <v>0</v>
      </c>
      <c r="H187" s="52">
        <f>'приложение 6'!I741</f>
        <v>0</v>
      </c>
    </row>
    <row r="188" spans="1:8" ht="31.5">
      <c r="A188" s="96">
        <v>124</v>
      </c>
      <c r="B188" s="4" t="s">
        <v>156</v>
      </c>
      <c r="C188" s="69">
        <v>1030000000</v>
      </c>
      <c r="D188" s="95"/>
      <c r="E188" s="95"/>
      <c r="F188" s="52">
        <f>F189+F190+F192+F191</f>
        <v>5136.6000000000004</v>
      </c>
      <c r="G188" s="168">
        <f t="shared" ref="G188:H188" si="37">G189+G190+G192+G191</f>
        <v>5136.6000000000004</v>
      </c>
      <c r="H188" s="168">
        <f t="shared" si="37"/>
        <v>5136.6000000000004</v>
      </c>
    </row>
    <row r="189" spans="1:8" ht="47.25" customHeight="1">
      <c r="A189" s="183">
        <v>125</v>
      </c>
      <c r="B189" s="182" t="s">
        <v>419</v>
      </c>
      <c r="C189" s="203">
        <f>'приложение 6'!E713</f>
        <v>1030000610</v>
      </c>
      <c r="D189" s="95">
        <v>111</v>
      </c>
      <c r="E189" s="116" t="s">
        <v>211</v>
      </c>
      <c r="F189" s="52">
        <f>'приложение 6'!G716</f>
        <v>3071.01</v>
      </c>
      <c r="G189" s="52">
        <f>'приложение 6'!H716</f>
        <v>3071.01</v>
      </c>
      <c r="H189" s="52">
        <f>'приложение 6'!I716</f>
        <v>3071.01</v>
      </c>
    </row>
    <row r="190" spans="1:8">
      <c r="A190" s="183"/>
      <c r="B190" s="182"/>
      <c r="C190" s="203"/>
      <c r="D190" s="95">
        <v>112</v>
      </c>
      <c r="E190" s="116" t="s">
        <v>211</v>
      </c>
      <c r="F190" s="52">
        <f>'приложение 6'!G717</f>
        <v>145.30000000000001</v>
      </c>
      <c r="G190" s="52">
        <f>'приложение 6'!H717</f>
        <v>145.30000000000001</v>
      </c>
      <c r="H190" s="52">
        <f>'приложение 6'!I717</f>
        <v>145.30000000000001</v>
      </c>
    </row>
    <row r="191" spans="1:8">
      <c r="A191" s="183"/>
      <c r="B191" s="182"/>
      <c r="C191" s="203"/>
      <c r="D191" s="167">
        <v>119</v>
      </c>
      <c r="E191" s="167" t="s">
        <v>211</v>
      </c>
      <c r="F191" s="168">
        <f>'приложение 6'!G718</f>
        <v>927.45</v>
      </c>
      <c r="G191" s="168">
        <f>'приложение 6'!H718</f>
        <v>927.45</v>
      </c>
      <c r="H191" s="168">
        <f>'приложение 6'!I718</f>
        <v>927.45</v>
      </c>
    </row>
    <row r="192" spans="1:8">
      <c r="A192" s="183"/>
      <c r="B192" s="182"/>
      <c r="C192" s="203"/>
      <c r="D192" s="95">
        <v>244</v>
      </c>
      <c r="E192" s="116" t="s">
        <v>211</v>
      </c>
      <c r="F192" s="52">
        <f>'приложение 6'!G721</f>
        <v>992.84</v>
      </c>
      <c r="G192" s="52">
        <f>'приложение 6'!H721</f>
        <v>992.84</v>
      </c>
      <c r="H192" s="52">
        <f>'приложение 6'!I721</f>
        <v>992.84</v>
      </c>
    </row>
    <row r="193" spans="1:8" ht="31.5">
      <c r="A193" s="96">
        <v>126</v>
      </c>
      <c r="B193" s="31" t="s">
        <v>355</v>
      </c>
      <c r="C193" s="53">
        <v>1100000000</v>
      </c>
      <c r="D193" s="53"/>
      <c r="E193" s="53"/>
      <c r="F193" s="54">
        <f>F194+F196+F198</f>
        <v>9396.2000000000007</v>
      </c>
      <c r="G193" s="54">
        <f t="shared" ref="G193:H193" si="38">G194+G196+G198</f>
        <v>9310.5</v>
      </c>
      <c r="H193" s="54">
        <f t="shared" si="38"/>
        <v>9321.7000000000007</v>
      </c>
    </row>
    <row r="194" spans="1:8" ht="31.5">
      <c r="A194" s="96">
        <v>127</v>
      </c>
      <c r="B194" s="5" t="s">
        <v>100</v>
      </c>
      <c r="C194" s="69">
        <v>1110000000</v>
      </c>
      <c r="D194" s="69"/>
      <c r="E194" s="69"/>
      <c r="F194" s="70">
        <f>F195</f>
        <v>8963.1</v>
      </c>
      <c r="G194" s="70">
        <f t="shared" ref="G194:H194" si="39">G195</f>
        <v>8963.1</v>
      </c>
      <c r="H194" s="70">
        <f t="shared" si="39"/>
        <v>8963.1</v>
      </c>
    </row>
    <row r="195" spans="1:8" ht="110.25">
      <c r="A195" s="96">
        <v>128</v>
      </c>
      <c r="B195" s="94" t="s">
        <v>101</v>
      </c>
      <c r="C195" s="95">
        <f>'приложение 6'!E203</f>
        <v>1110023580</v>
      </c>
      <c r="D195" s="95">
        <v>810</v>
      </c>
      <c r="E195" s="95" t="s">
        <v>356</v>
      </c>
      <c r="F195" s="52">
        <f>'приложение 6'!G205</f>
        <v>8963.1</v>
      </c>
      <c r="G195" s="52">
        <f>'приложение 6'!H205</f>
        <v>8963.1</v>
      </c>
      <c r="H195" s="52">
        <f>'приложение 6'!I205</f>
        <v>8963.1</v>
      </c>
    </row>
    <row r="196" spans="1:8" ht="31.5">
      <c r="A196" s="96">
        <v>129</v>
      </c>
      <c r="B196" s="5" t="s">
        <v>357</v>
      </c>
      <c r="C196" s="69">
        <v>1120000000</v>
      </c>
      <c r="D196" s="69"/>
      <c r="E196" s="69"/>
      <c r="F196" s="70">
        <f>F197</f>
        <v>433.1</v>
      </c>
      <c r="G196" s="70">
        <f t="shared" ref="G196:H196" si="40">G197</f>
        <v>347.4</v>
      </c>
      <c r="H196" s="70">
        <f t="shared" si="40"/>
        <v>358.6</v>
      </c>
    </row>
    <row r="197" spans="1:8" ht="63">
      <c r="A197" s="96">
        <v>130</v>
      </c>
      <c r="B197" s="141" t="s">
        <v>536</v>
      </c>
      <c r="C197" s="95">
        <f>'приложение 6'!E209</f>
        <v>1120082220</v>
      </c>
      <c r="D197" s="95">
        <v>244</v>
      </c>
      <c r="E197" s="116" t="s">
        <v>503</v>
      </c>
      <c r="F197" s="52">
        <f>'приложение 6'!G212</f>
        <v>433.1</v>
      </c>
      <c r="G197" s="52">
        <f>'приложение 6'!H212</f>
        <v>347.4</v>
      </c>
      <c r="H197" s="52">
        <f>'приложение 6'!I212</f>
        <v>358.6</v>
      </c>
    </row>
    <row r="198" spans="1:8" ht="31.5">
      <c r="A198" s="96">
        <v>131</v>
      </c>
      <c r="B198" s="5" t="s">
        <v>358</v>
      </c>
      <c r="C198" s="69">
        <v>1130000000</v>
      </c>
      <c r="D198" s="95"/>
      <c r="E198" s="95"/>
      <c r="F198" s="95">
        <v>0</v>
      </c>
      <c r="G198" s="95"/>
      <c r="H198" s="95"/>
    </row>
    <row r="199" spans="1:8" ht="31.5">
      <c r="A199" s="96">
        <v>132</v>
      </c>
      <c r="B199" s="31" t="s">
        <v>359</v>
      </c>
      <c r="C199" s="53">
        <v>1200000000</v>
      </c>
      <c r="D199" s="95"/>
      <c r="E199" s="95"/>
      <c r="F199" s="75">
        <f>F200+F205+F207+F208+F209+F212</f>
        <v>177167.6</v>
      </c>
      <c r="G199" s="75">
        <f t="shared" ref="G199:H199" si="41">G200+G205+G207+G208+G209+G212</f>
        <v>3355.7799999999988</v>
      </c>
      <c r="H199" s="75">
        <f t="shared" si="41"/>
        <v>2197.5</v>
      </c>
    </row>
    <row r="200" spans="1:8" ht="31.5">
      <c r="A200" s="96">
        <v>133</v>
      </c>
      <c r="B200" s="5" t="s">
        <v>360</v>
      </c>
      <c r="C200" s="69">
        <v>1210000000</v>
      </c>
      <c r="D200" s="95"/>
      <c r="E200" s="95"/>
      <c r="F200" s="52">
        <f>F201+F202+F203+F204</f>
        <v>174970.1</v>
      </c>
      <c r="G200" s="174">
        <f t="shared" ref="G200:H200" si="42">G201+G202+G203+G204</f>
        <v>1158.2799999999988</v>
      </c>
      <c r="H200" s="174">
        <f t="shared" si="42"/>
        <v>0</v>
      </c>
    </row>
    <row r="201" spans="1:8" ht="47.25">
      <c r="A201" s="96">
        <v>134</v>
      </c>
      <c r="B201" s="12" t="s">
        <v>535</v>
      </c>
      <c r="C201" s="95">
        <f>'приложение 6'!E693</f>
        <v>1210082090</v>
      </c>
      <c r="D201" s="95">
        <v>244</v>
      </c>
      <c r="E201" s="116" t="s">
        <v>515</v>
      </c>
      <c r="F201" s="52">
        <f>'приложение 6'!G696</f>
        <v>1666.9</v>
      </c>
      <c r="G201" s="52">
        <f>'приложение 6'!H696</f>
        <v>0</v>
      </c>
      <c r="H201" s="52">
        <f>'приложение 6'!I696</f>
        <v>0</v>
      </c>
    </row>
    <row r="202" spans="1:8" ht="63">
      <c r="A202" s="137">
        <v>135</v>
      </c>
      <c r="B202" s="170" t="s">
        <v>559</v>
      </c>
      <c r="C202" s="138">
        <f>'приложение 6'!E697</f>
        <v>121008210</v>
      </c>
      <c r="D202" s="138">
        <v>244</v>
      </c>
      <c r="E202" s="138" t="s">
        <v>515</v>
      </c>
      <c r="F202" s="146">
        <f>'приложение 6'!G700</f>
        <v>1333.1</v>
      </c>
      <c r="G202" s="146">
        <f>'приложение 6'!H700</f>
        <v>1158.2799999999988</v>
      </c>
      <c r="H202" s="146">
        <f>'приложение 6'!I700</f>
        <v>0</v>
      </c>
    </row>
    <row r="203" spans="1:8" ht="63">
      <c r="A203" s="171">
        <v>136</v>
      </c>
      <c r="B203" s="170" t="s">
        <v>560</v>
      </c>
      <c r="C203" s="42">
        <v>1210095020</v>
      </c>
      <c r="D203" s="172">
        <v>244</v>
      </c>
      <c r="E203" s="172" t="s">
        <v>561</v>
      </c>
      <c r="F203" s="174">
        <f>'приложение 6'!G704</f>
        <v>86453.78</v>
      </c>
      <c r="G203" s="174">
        <f>'приложение 6'!H704</f>
        <v>0</v>
      </c>
      <c r="H203" s="174">
        <f>'приложение 6'!I704</f>
        <v>0</v>
      </c>
    </row>
    <row r="204" spans="1:8" ht="47.25">
      <c r="A204" s="171">
        <v>137</v>
      </c>
      <c r="B204" s="170" t="s">
        <v>562</v>
      </c>
      <c r="C204" s="42">
        <v>1210096020</v>
      </c>
      <c r="D204" s="172">
        <v>244</v>
      </c>
      <c r="E204" s="172" t="s">
        <v>561</v>
      </c>
      <c r="F204" s="174">
        <f>'приложение 6'!G708</f>
        <v>85516.32</v>
      </c>
      <c r="G204" s="174">
        <f>'приложение 6'!H708</f>
        <v>0</v>
      </c>
      <c r="H204" s="174">
        <f>'приложение 6'!I708</f>
        <v>0</v>
      </c>
    </row>
    <row r="205" spans="1:8" ht="31.5">
      <c r="A205" s="96">
        <v>138</v>
      </c>
      <c r="B205" s="5" t="s">
        <v>361</v>
      </c>
      <c r="C205" s="69">
        <v>1220000000</v>
      </c>
      <c r="D205" s="95"/>
      <c r="E205" s="95"/>
      <c r="F205" s="52">
        <f>F206</f>
        <v>300</v>
      </c>
      <c r="G205" s="52">
        <f t="shared" ref="G205:H205" si="43">G206</f>
        <v>300</v>
      </c>
      <c r="H205" s="52">
        <f t="shared" si="43"/>
        <v>300</v>
      </c>
    </row>
    <row r="206" spans="1:8">
      <c r="A206" s="96">
        <v>139</v>
      </c>
      <c r="B206" s="94" t="s">
        <v>377</v>
      </c>
      <c r="C206" s="69">
        <f>'приложение 6'!E262</f>
        <v>1220082100</v>
      </c>
      <c r="D206" s="95">
        <v>322</v>
      </c>
      <c r="E206" s="116" t="s">
        <v>241</v>
      </c>
      <c r="F206" s="52">
        <f>'приложение 6'!G265</f>
        <v>300</v>
      </c>
      <c r="G206" s="52">
        <f>'приложение 6'!H265</f>
        <v>300</v>
      </c>
      <c r="H206" s="52">
        <f>'приложение 6'!I265</f>
        <v>300</v>
      </c>
    </row>
    <row r="207" spans="1:8" ht="47.25">
      <c r="A207" s="96">
        <v>140</v>
      </c>
      <c r="B207" s="5" t="s">
        <v>362</v>
      </c>
      <c r="C207" s="69">
        <v>1230000000</v>
      </c>
      <c r="D207" s="95"/>
      <c r="E207" s="95"/>
      <c r="F207" s="52"/>
      <c r="G207" s="52"/>
      <c r="H207" s="52"/>
    </row>
    <row r="208" spans="1:8" ht="63">
      <c r="A208" s="96">
        <v>141</v>
      </c>
      <c r="B208" s="4" t="s">
        <v>363</v>
      </c>
      <c r="C208" s="69">
        <v>1240000000</v>
      </c>
      <c r="D208" s="95"/>
      <c r="E208" s="95"/>
      <c r="F208" s="95"/>
      <c r="G208" s="95"/>
      <c r="H208" s="95"/>
    </row>
    <row r="209" spans="1:8" ht="47.25">
      <c r="A209" s="96">
        <v>142</v>
      </c>
      <c r="B209" s="4" t="s">
        <v>364</v>
      </c>
      <c r="C209" s="69">
        <v>1250000000</v>
      </c>
      <c r="D209" s="95"/>
      <c r="E209" s="95"/>
      <c r="F209" s="72">
        <f>F210+F211</f>
        <v>1386</v>
      </c>
      <c r="G209" s="72">
        <f t="shared" ref="G209:H209" si="44">G210+G211</f>
        <v>1386</v>
      </c>
      <c r="H209" s="72">
        <f t="shared" si="44"/>
        <v>1386</v>
      </c>
    </row>
    <row r="210" spans="1:8" ht="78.75">
      <c r="A210" s="96">
        <v>143</v>
      </c>
      <c r="B210" s="94" t="s">
        <v>136</v>
      </c>
      <c r="C210" s="95" t="str">
        <f>'приложение 6'!E269</f>
        <v>12500R0820</v>
      </c>
      <c r="D210" s="95">
        <v>412</v>
      </c>
      <c r="E210" s="116" t="s">
        <v>133</v>
      </c>
      <c r="F210" s="110">
        <f>'приложение 6'!G272</f>
        <v>991.4</v>
      </c>
      <c r="G210" s="110">
        <f>'приложение 6'!H272</f>
        <v>996.2</v>
      </c>
      <c r="H210" s="110">
        <f>'приложение 6'!I272</f>
        <v>1386</v>
      </c>
    </row>
    <row r="211" spans="1:8" ht="78.75">
      <c r="A211" s="96">
        <v>144</v>
      </c>
      <c r="B211" s="33" t="s">
        <v>141</v>
      </c>
      <c r="C211" s="95">
        <f>'приложение 6'!E273</f>
        <v>1250050820</v>
      </c>
      <c r="D211" s="95">
        <v>412</v>
      </c>
      <c r="E211" s="116" t="s">
        <v>133</v>
      </c>
      <c r="F211" s="95">
        <f>'приложение 6'!G276</f>
        <v>394.6</v>
      </c>
      <c r="G211" s="95">
        <f>'приложение 6'!H276</f>
        <v>389.8</v>
      </c>
      <c r="H211" s="95">
        <f>'приложение 6'!I276</f>
        <v>0</v>
      </c>
    </row>
    <row r="212" spans="1:8">
      <c r="A212" s="96">
        <v>145</v>
      </c>
      <c r="B212" s="4" t="s">
        <v>365</v>
      </c>
      <c r="C212" s="95"/>
      <c r="D212" s="95"/>
      <c r="E212" s="95"/>
      <c r="F212" s="70">
        <f>F213+F215+F214</f>
        <v>511.5</v>
      </c>
      <c r="G212" s="70">
        <f t="shared" ref="G212:H212" si="45">G213+G215+G214</f>
        <v>511.5</v>
      </c>
      <c r="H212" s="70">
        <f t="shared" si="45"/>
        <v>511.5</v>
      </c>
    </row>
    <row r="213" spans="1:8" ht="63" customHeight="1">
      <c r="A213" s="183">
        <v>146</v>
      </c>
      <c r="B213" s="182" t="s">
        <v>90</v>
      </c>
      <c r="C213" s="184">
        <f>'приложение 6'!E180</f>
        <v>1290074670</v>
      </c>
      <c r="D213" s="95">
        <v>121</v>
      </c>
      <c r="E213" s="116" t="s">
        <v>211</v>
      </c>
      <c r="F213" s="52">
        <f>'приложение 6'!G183</f>
        <v>360.14</v>
      </c>
      <c r="G213" s="52">
        <f>'приложение 6'!H183</f>
        <v>360.14</v>
      </c>
      <c r="H213" s="52">
        <f>'приложение 6'!I183</f>
        <v>360.14</v>
      </c>
    </row>
    <row r="214" spans="1:8" ht="63" customHeight="1">
      <c r="A214" s="183"/>
      <c r="B214" s="182"/>
      <c r="C214" s="184"/>
      <c r="D214" s="161">
        <v>129</v>
      </c>
      <c r="E214" s="161" t="s">
        <v>548</v>
      </c>
      <c r="F214" s="163">
        <f>'приложение 6'!G184</f>
        <v>108.76</v>
      </c>
      <c r="G214" s="163">
        <f>'приложение 6'!H184</f>
        <v>108.76</v>
      </c>
      <c r="H214" s="163">
        <f>'приложение 6'!I184</f>
        <v>108.76</v>
      </c>
    </row>
    <row r="215" spans="1:8">
      <c r="A215" s="183"/>
      <c r="B215" s="182"/>
      <c r="C215" s="184"/>
      <c r="D215" s="95">
        <v>244</v>
      </c>
      <c r="E215" s="116" t="s">
        <v>211</v>
      </c>
      <c r="F215" s="52">
        <f>'приложение 6'!G187</f>
        <v>42.6</v>
      </c>
      <c r="G215" s="52">
        <f>'приложение 6'!H187</f>
        <v>42.6</v>
      </c>
      <c r="H215" s="52">
        <f>'приложение 6'!I187</f>
        <v>42.6</v>
      </c>
    </row>
    <row r="216" spans="1:8" ht="31.5">
      <c r="A216" s="96">
        <v>147</v>
      </c>
      <c r="B216" s="31" t="s">
        <v>366</v>
      </c>
      <c r="C216" s="53">
        <v>1300000000</v>
      </c>
      <c r="D216" s="95"/>
      <c r="E216" s="95"/>
      <c r="F216" s="54">
        <f>F217</f>
        <v>500</v>
      </c>
      <c r="G216" s="54">
        <f t="shared" ref="G216:H216" si="46">G217</f>
        <v>0</v>
      </c>
      <c r="H216" s="54">
        <f t="shared" si="46"/>
        <v>0</v>
      </c>
    </row>
    <row r="217" spans="1:8" ht="63">
      <c r="A217" s="96">
        <v>148</v>
      </c>
      <c r="B217" s="4" t="s">
        <v>367</v>
      </c>
      <c r="C217" s="69">
        <v>1310000000</v>
      </c>
      <c r="D217" s="69"/>
      <c r="E217" s="69"/>
      <c r="F217" s="70">
        <f>F218+F219</f>
        <v>500</v>
      </c>
      <c r="G217" s="70">
        <f t="shared" ref="G217:H217" si="47">G218+G219</f>
        <v>0</v>
      </c>
      <c r="H217" s="70">
        <f t="shared" si="47"/>
        <v>0</v>
      </c>
    </row>
    <row r="218" spans="1:8" ht="31.5">
      <c r="A218" s="96">
        <v>149</v>
      </c>
      <c r="B218" s="6" t="s">
        <v>45</v>
      </c>
      <c r="C218" s="95">
        <f>'приложение 6'!E55</f>
        <v>1310084010</v>
      </c>
      <c r="D218" s="95">
        <v>540</v>
      </c>
      <c r="E218" s="116" t="s">
        <v>491</v>
      </c>
      <c r="F218" s="52">
        <f>'приложение 6'!G57</f>
        <v>200</v>
      </c>
      <c r="G218" s="52">
        <f>'приложение 6'!H57</f>
        <v>0</v>
      </c>
      <c r="H218" s="52">
        <f>'приложение 6'!I57</f>
        <v>0</v>
      </c>
    </row>
    <row r="219" spans="1:8">
      <c r="A219" s="96">
        <v>150</v>
      </c>
      <c r="B219" s="44" t="s">
        <v>47</v>
      </c>
      <c r="C219" s="95">
        <f>'приложение 6'!E60</f>
        <v>1310084020</v>
      </c>
      <c r="D219" s="95">
        <v>540</v>
      </c>
      <c r="E219" s="116" t="s">
        <v>491</v>
      </c>
      <c r="F219" s="52">
        <f>'приложение 6'!G60</f>
        <v>300</v>
      </c>
      <c r="G219" s="52">
        <f>'приложение 6'!H60</f>
        <v>0</v>
      </c>
      <c r="H219" s="52">
        <f>'приложение 6'!I60</f>
        <v>0</v>
      </c>
    </row>
    <row r="220" spans="1:8">
      <c r="A220" s="96">
        <v>151</v>
      </c>
      <c r="B220" s="30" t="s">
        <v>31</v>
      </c>
      <c r="C220" s="95"/>
      <c r="D220" s="95"/>
      <c r="E220" s="95"/>
      <c r="F220" s="54">
        <f>SUM(F221:F246)</f>
        <v>9214.9500000000007</v>
      </c>
      <c r="G220" s="54">
        <f t="shared" ref="G220:H220" si="48">SUM(G221:G246)</f>
        <v>8602.7599999999984</v>
      </c>
      <c r="H220" s="54">
        <f t="shared" si="48"/>
        <v>7601.16</v>
      </c>
    </row>
    <row r="221" spans="1:8">
      <c r="A221" s="179">
        <v>152</v>
      </c>
      <c r="B221" s="204" t="s">
        <v>375</v>
      </c>
      <c r="C221" s="206">
        <f>'приложение 6'!E108</f>
        <v>8510000210</v>
      </c>
      <c r="D221" s="95">
        <v>121</v>
      </c>
      <c r="E221" s="116" t="s">
        <v>499</v>
      </c>
      <c r="F221" s="52">
        <f>'приложение 6'!G111</f>
        <v>849.18000000000006</v>
      </c>
      <c r="G221" s="52">
        <f>'приложение 6'!H111</f>
        <v>849.18</v>
      </c>
      <c r="H221" s="52">
        <f>'приложение 6'!I111</f>
        <v>849.18</v>
      </c>
    </row>
    <row r="222" spans="1:8">
      <c r="A222" s="181"/>
      <c r="B222" s="205"/>
      <c r="C222" s="207"/>
      <c r="D222" s="161">
        <v>129</v>
      </c>
      <c r="E222" s="161" t="s">
        <v>546</v>
      </c>
      <c r="F222" s="163">
        <f>'приложение 6'!G112</f>
        <v>256.45</v>
      </c>
      <c r="G222" s="163">
        <f>'приложение 6'!H112</f>
        <v>256.45</v>
      </c>
      <c r="H222" s="163">
        <f>'приложение 6'!I112</f>
        <v>256.45</v>
      </c>
    </row>
    <row r="223" spans="1:8" ht="47.25">
      <c r="A223" s="96">
        <v>153</v>
      </c>
      <c r="B223" s="94" t="s">
        <v>32</v>
      </c>
      <c r="C223" s="95">
        <f>'приложение 6'!E21</f>
        <v>9210075140</v>
      </c>
      <c r="D223" s="95">
        <v>530</v>
      </c>
      <c r="E223" s="116" t="s">
        <v>487</v>
      </c>
      <c r="F223" s="52">
        <f>'приложение 6'!G23</f>
        <v>60.5</v>
      </c>
      <c r="G223" s="52">
        <f>'приложение 6'!H23</f>
        <v>60.5</v>
      </c>
      <c r="H223" s="52">
        <f>'приложение 6'!I23</f>
        <v>60.5</v>
      </c>
    </row>
    <row r="224" spans="1:8" ht="60">
      <c r="A224" s="96">
        <v>154</v>
      </c>
      <c r="B224" s="97" t="s">
        <v>40</v>
      </c>
      <c r="C224" s="95">
        <f>'приложение 6'!E48</f>
        <v>9170051180</v>
      </c>
      <c r="D224" s="95">
        <v>530</v>
      </c>
      <c r="E224" s="116" t="s">
        <v>489</v>
      </c>
      <c r="F224" s="52">
        <f>'приложение 6'!G50</f>
        <v>1055.3</v>
      </c>
      <c r="G224" s="52">
        <f>'приложение 6'!H50</f>
        <v>1001.6</v>
      </c>
      <c r="H224" s="52">
        <f>'приложение 6'!I50</f>
        <v>0</v>
      </c>
    </row>
    <row r="225" spans="1:8" ht="24.75" customHeight="1">
      <c r="A225" s="183">
        <v>155</v>
      </c>
      <c r="B225" s="182" t="s">
        <v>71</v>
      </c>
      <c r="C225" s="184">
        <f>'приложение 6'!E129</f>
        <v>9170076040</v>
      </c>
      <c r="D225" s="95">
        <v>121</v>
      </c>
      <c r="E225" s="116" t="s">
        <v>487</v>
      </c>
      <c r="F225" s="52">
        <f>'приложение 6'!G132</f>
        <v>360.25</v>
      </c>
      <c r="G225" s="52">
        <f>'приложение 6'!H132</f>
        <v>360.25</v>
      </c>
      <c r="H225" s="52">
        <f>'приложение 6'!I132</f>
        <v>360.25</v>
      </c>
    </row>
    <row r="226" spans="1:8" ht="24.75" customHeight="1">
      <c r="A226" s="183"/>
      <c r="B226" s="182"/>
      <c r="C226" s="184"/>
      <c r="D226" s="161">
        <v>129</v>
      </c>
      <c r="E226" s="161" t="s">
        <v>547</v>
      </c>
      <c r="F226" s="163">
        <f>'приложение 6'!G133</f>
        <v>108.8</v>
      </c>
      <c r="G226" s="163">
        <f>'приложение 6'!H133</f>
        <v>108.8</v>
      </c>
      <c r="H226" s="163">
        <f>'приложение 6'!I133</f>
        <v>108.8</v>
      </c>
    </row>
    <row r="227" spans="1:8" ht="27" customHeight="1">
      <c r="A227" s="183"/>
      <c r="B227" s="182"/>
      <c r="C227" s="184"/>
      <c r="D227" s="95">
        <v>244</v>
      </c>
      <c r="E227" s="116" t="s">
        <v>487</v>
      </c>
      <c r="F227" s="52">
        <f>'приложение 6'!G136</f>
        <v>51.45</v>
      </c>
      <c r="G227" s="52">
        <f>'приложение 6'!H136</f>
        <v>51.45</v>
      </c>
      <c r="H227" s="52">
        <f>'приложение 6'!I136</f>
        <v>51.45</v>
      </c>
    </row>
    <row r="228" spans="1:8" ht="75">
      <c r="A228" s="96">
        <v>156</v>
      </c>
      <c r="B228" s="97" t="s">
        <v>73</v>
      </c>
      <c r="C228" s="95">
        <f>'приложение 6'!E139</f>
        <v>9210051200</v>
      </c>
      <c r="D228" s="95">
        <v>244</v>
      </c>
      <c r="E228" s="116" t="s">
        <v>500</v>
      </c>
      <c r="F228" s="52">
        <f>'приложение 6'!G142</f>
        <v>9.9</v>
      </c>
      <c r="G228" s="52">
        <f>'приложение 6'!H142</f>
        <v>0</v>
      </c>
      <c r="H228" s="52">
        <f>'приложение 6'!I142</f>
        <v>0</v>
      </c>
    </row>
    <row r="229" spans="1:8">
      <c r="A229" s="183">
        <v>157</v>
      </c>
      <c r="B229" s="45" t="s">
        <v>77</v>
      </c>
      <c r="C229" s="95">
        <f>'приложение 6'!E145</f>
        <v>9170010110</v>
      </c>
      <c r="D229" s="95">
        <v>870</v>
      </c>
      <c r="E229" s="116" t="s">
        <v>501</v>
      </c>
      <c r="F229" s="52">
        <f>'приложение 6'!G147</f>
        <v>350</v>
      </c>
      <c r="G229" s="52">
        <f>'приложение 6'!H147</f>
        <v>350</v>
      </c>
      <c r="H229" s="52">
        <f>'приложение 6'!I147</f>
        <v>350</v>
      </c>
    </row>
    <row r="230" spans="1:8" ht="63">
      <c r="A230" s="183"/>
      <c r="B230" s="94" t="s">
        <v>84</v>
      </c>
      <c r="C230" s="95">
        <f>'приложение 6'!E150</f>
        <v>9170000850</v>
      </c>
      <c r="D230" s="95">
        <v>244</v>
      </c>
      <c r="E230" s="116" t="s">
        <v>211</v>
      </c>
      <c r="F230" s="52">
        <f>'приложение 6'!G153</f>
        <v>100</v>
      </c>
      <c r="G230" s="52">
        <f>'приложение 6'!H153</f>
        <v>100</v>
      </c>
      <c r="H230" s="52">
        <f>'приложение 6'!I153</f>
        <v>100</v>
      </c>
    </row>
    <row r="231" spans="1:8" ht="47.25">
      <c r="A231" s="96">
        <v>158</v>
      </c>
      <c r="B231" s="94" t="s">
        <v>85</v>
      </c>
      <c r="C231" s="95">
        <f>'приложение 6'!E154</f>
        <v>9170017110</v>
      </c>
      <c r="D231" s="95">
        <v>244</v>
      </c>
      <c r="E231" s="116" t="s">
        <v>211</v>
      </c>
      <c r="F231" s="52">
        <f>'приложение 6'!G157</f>
        <v>100</v>
      </c>
      <c r="G231" s="52">
        <f>'приложение 6'!H157</f>
        <v>50</v>
      </c>
      <c r="H231" s="52">
        <f>'приложение 6'!I157</f>
        <v>50</v>
      </c>
    </row>
    <row r="232" spans="1:8" ht="38.25" customHeight="1">
      <c r="A232" s="183">
        <v>159</v>
      </c>
      <c r="B232" s="202" t="s">
        <v>27</v>
      </c>
      <c r="C232" s="184">
        <f>'приложение 6'!E158</f>
        <v>9170074290</v>
      </c>
      <c r="D232" s="95">
        <v>121</v>
      </c>
      <c r="E232" s="116" t="s">
        <v>211</v>
      </c>
      <c r="F232" s="52">
        <f>'приложение 6'!G161</f>
        <v>25.22</v>
      </c>
      <c r="G232" s="52">
        <f>'приложение 6'!H161</f>
        <v>25.22</v>
      </c>
      <c r="H232" s="52">
        <f>'приложение 6'!I161</f>
        <v>25.22</v>
      </c>
    </row>
    <row r="233" spans="1:8" ht="38.25" customHeight="1">
      <c r="A233" s="183"/>
      <c r="B233" s="202"/>
      <c r="C233" s="184"/>
      <c r="D233" s="161">
        <v>129</v>
      </c>
      <c r="E233" s="161" t="s">
        <v>548</v>
      </c>
      <c r="F233" s="163">
        <f>'приложение 6'!G162</f>
        <v>7.61</v>
      </c>
      <c r="G233" s="163">
        <f>'приложение 6'!H162</f>
        <v>7.61</v>
      </c>
      <c r="H233" s="163">
        <f>'приложение 6'!I162</f>
        <v>7.61</v>
      </c>
    </row>
    <row r="234" spans="1:8" ht="23.25" customHeight="1">
      <c r="A234" s="183"/>
      <c r="B234" s="202"/>
      <c r="C234" s="184"/>
      <c r="D234" s="95">
        <v>244</v>
      </c>
      <c r="E234" s="116" t="s">
        <v>211</v>
      </c>
      <c r="F234" s="52">
        <f>'приложение 6'!G165</f>
        <v>1.77</v>
      </c>
      <c r="G234" s="52">
        <f>'приложение 6'!H165</f>
        <v>1.77</v>
      </c>
      <c r="H234" s="52">
        <f>'приложение 6'!I165</f>
        <v>1.77</v>
      </c>
    </row>
    <row r="235" spans="1:8" ht="47.25">
      <c r="A235" s="96">
        <v>160</v>
      </c>
      <c r="B235" s="94" t="s">
        <v>83</v>
      </c>
      <c r="C235" s="95">
        <f>'приложение 6'!E166</f>
        <v>9170075550</v>
      </c>
      <c r="D235" s="95">
        <v>244</v>
      </c>
      <c r="E235" s="116" t="s">
        <v>211</v>
      </c>
      <c r="F235" s="52">
        <f>'приложение 6'!G169</f>
        <v>194</v>
      </c>
      <c r="G235" s="52">
        <f>'приложение 6'!H169</f>
        <v>194</v>
      </c>
      <c r="H235" s="52">
        <f>'приложение 6'!I169</f>
        <v>194</v>
      </c>
    </row>
    <row r="236" spans="1:8" ht="31.5">
      <c r="A236" s="96">
        <v>161</v>
      </c>
      <c r="B236" s="94" t="s">
        <v>86</v>
      </c>
      <c r="C236" s="95" t="str">
        <f>'приложение 6'!E171</f>
        <v>91700S5550</v>
      </c>
      <c r="D236" s="95">
        <v>244</v>
      </c>
      <c r="E236" s="116" t="s">
        <v>211</v>
      </c>
      <c r="F236" s="52">
        <f>'приложение 6'!G173</f>
        <v>10</v>
      </c>
      <c r="G236" s="52">
        <f>'приложение 6'!H173</f>
        <v>10</v>
      </c>
      <c r="H236" s="52">
        <f>'приложение 6'!I173</f>
        <v>10</v>
      </c>
    </row>
    <row r="237" spans="1:8" ht="63">
      <c r="A237" s="96">
        <v>162</v>
      </c>
      <c r="B237" s="94" t="s">
        <v>80</v>
      </c>
      <c r="C237" s="95">
        <f>'приложение 6'!E174</f>
        <v>9170092020</v>
      </c>
      <c r="D237" s="95">
        <v>831</v>
      </c>
      <c r="E237" s="116" t="s">
        <v>211</v>
      </c>
      <c r="F237" s="52">
        <f>'приложение 6'!G177</f>
        <v>100</v>
      </c>
      <c r="G237" s="52">
        <f>'приложение 6'!H177</f>
        <v>100</v>
      </c>
      <c r="H237" s="52">
        <f>'приложение 6'!I177</f>
        <v>100</v>
      </c>
    </row>
    <row r="238" spans="1:8">
      <c r="A238" s="183">
        <v>163</v>
      </c>
      <c r="B238" s="182" t="s">
        <v>421</v>
      </c>
      <c r="C238" s="184">
        <f>'приложение 6'!E746</f>
        <v>9170000620</v>
      </c>
      <c r="D238" s="95">
        <v>111</v>
      </c>
      <c r="E238" s="116" t="s">
        <v>211</v>
      </c>
      <c r="F238" s="52">
        <f>'приложение 6'!G749</f>
        <v>2115.88</v>
      </c>
      <c r="G238" s="52">
        <f>'приложение 6'!H749</f>
        <v>2115.88</v>
      </c>
      <c r="H238" s="52">
        <f>'приложение 6'!I749</f>
        <v>2115.88</v>
      </c>
    </row>
    <row r="239" spans="1:8">
      <c r="A239" s="183"/>
      <c r="B239" s="182"/>
      <c r="C239" s="184"/>
      <c r="D239" s="95">
        <v>112</v>
      </c>
      <c r="E239" s="116" t="s">
        <v>211</v>
      </c>
      <c r="F239" s="52">
        <f>'приложение 6'!G750</f>
        <v>120</v>
      </c>
      <c r="G239" s="52">
        <f>'приложение 6'!H750</f>
        <v>0</v>
      </c>
      <c r="H239" s="52">
        <f>'приложение 6'!I750</f>
        <v>0</v>
      </c>
    </row>
    <row r="240" spans="1:8">
      <c r="A240" s="183"/>
      <c r="B240" s="182"/>
      <c r="C240" s="184"/>
      <c r="D240" s="167">
        <v>119</v>
      </c>
      <c r="E240" s="167" t="s">
        <v>211</v>
      </c>
      <c r="F240" s="168">
        <f>'приложение 6'!G751</f>
        <v>639</v>
      </c>
      <c r="G240" s="168">
        <f>'приложение 6'!H751</f>
        <v>639</v>
      </c>
      <c r="H240" s="168">
        <f>'приложение 6'!I751</f>
        <v>639</v>
      </c>
    </row>
    <row r="241" spans="1:8">
      <c r="A241" s="183"/>
      <c r="B241" s="182"/>
      <c r="C241" s="184"/>
      <c r="D241" s="95">
        <v>244</v>
      </c>
      <c r="E241" s="116" t="s">
        <v>211</v>
      </c>
      <c r="F241" s="52">
        <f>'приложение 6'!G754</f>
        <v>702.75</v>
      </c>
      <c r="G241" s="52">
        <f>'приложение 6'!H754</f>
        <v>702.75</v>
      </c>
      <c r="H241" s="52">
        <f>'приложение 6'!I754</f>
        <v>702.75</v>
      </c>
    </row>
    <row r="242" spans="1:8" ht="26.25" customHeight="1">
      <c r="A242" s="183">
        <v>164</v>
      </c>
      <c r="B242" s="186" t="s">
        <v>208</v>
      </c>
      <c r="C242" s="184">
        <f>'приложение 6'!E627</f>
        <v>9180000210</v>
      </c>
      <c r="D242" s="95">
        <v>121</v>
      </c>
      <c r="E242" s="116" t="s">
        <v>21</v>
      </c>
      <c r="F242" s="52">
        <f>'приложение 6'!G630</f>
        <v>989.1099999999999</v>
      </c>
      <c r="G242" s="52">
        <f>'приложение 6'!H630</f>
        <v>717.53</v>
      </c>
      <c r="H242" s="52">
        <f>'приложение 6'!I630</f>
        <v>717.53</v>
      </c>
    </row>
    <row r="243" spans="1:8" ht="26.25" customHeight="1">
      <c r="A243" s="183"/>
      <c r="B243" s="186"/>
      <c r="C243" s="184"/>
      <c r="D243" s="95">
        <v>122</v>
      </c>
      <c r="E243" s="116" t="s">
        <v>21</v>
      </c>
      <c r="F243" s="52">
        <f>'приложение 6'!G631</f>
        <v>25</v>
      </c>
      <c r="G243" s="52">
        <f>'приложение 6'!H631</f>
        <v>0</v>
      </c>
      <c r="H243" s="52">
        <f>'приложение 6'!I631</f>
        <v>0</v>
      </c>
    </row>
    <row r="244" spans="1:8" ht="26.25" customHeight="1">
      <c r="A244" s="183"/>
      <c r="B244" s="186"/>
      <c r="C244" s="184"/>
      <c r="D244" s="167">
        <v>129</v>
      </c>
      <c r="E244" s="167" t="s">
        <v>21</v>
      </c>
      <c r="F244" s="168">
        <f>'приложение 6'!G632</f>
        <v>298.7</v>
      </c>
      <c r="G244" s="168">
        <f>'приложение 6'!H632</f>
        <v>216.69</v>
      </c>
      <c r="H244" s="168">
        <f>'приложение 6'!I632</f>
        <v>216.69</v>
      </c>
    </row>
    <row r="245" spans="1:8" ht="25.5" customHeight="1">
      <c r="A245" s="183"/>
      <c r="B245" s="186"/>
      <c r="C245" s="184"/>
      <c r="D245" s="95">
        <v>244</v>
      </c>
      <c r="E245" s="116" t="s">
        <v>21</v>
      </c>
      <c r="F245" s="52">
        <f>'приложение 6'!G635</f>
        <v>271.58</v>
      </c>
      <c r="G245" s="52">
        <f>'приложение 6'!H635</f>
        <v>271.58</v>
      </c>
      <c r="H245" s="52">
        <f>'приложение 6'!I635</f>
        <v>271.58</v>
      </c>
    </row>
    <row r="246" spans="1:8" ht="25.5" customHeight="1">
      <c r="A246" s="112">
        <v>165</v>
      </c>
      <c r="B246" s="119" t="s">
        <v>477</v>
      </c>
      <c r="C246" s="113">
        <f>'приложение 6'!E86</f>
        <v>9170000910</v>
      </c>
      <c r="D246" s="113">
        <v>730</v>
      </c>
      <c r="E246" s="116" t="s">
        <v>495</v>
      </c>
      <c r="F246" s="114">
        <f>'приложение 6'!G86</f>
        <v>412.5</v>
      </c>
      <c r="G246" s="114">
        <f>'приложение 6'!H86</f>
        <v>412.5</v>
      </c>
      <c r="H246" s="114">
        <f>'приложение 6'!I86</f>
        <v>412.5</v>
      </c>
    </row>
    <row r="247" spans="1:8" ht="25.5" customHeight="1">
      <c r="A247" s="96">
        <v>166</v>
      </c>
      <c r="B247" s="111" t="s">
        <v>369</v>
      </c>
      <c r="C247" s="53"/>
      <c r="D247" s="53"/>
      <c r="E247" s="53"/>
      <c r="F247" s="54">
        <f>F248+F249+F251+F252+F254+F255+F250+F253+F256</f>
        <v>6275.08</v>
      </c>
      <c r="G247" s="54">
        <f t="shared" ref="G247:H247" si="49">G248+G249+G251+G252+G254+G255+G250+G253+G256</f>
        <v>6192.2000000000007</v>
      </c>
      <c r="H247" s="54">
        <f t="shared" si="49"/>
        <v>6192.2000000000007</v>
      </c>
    </row>
    <row r="248" spans="1:8" ht="35.25" customHeight="1">
      <c r="A248" s="183">
        <v>167</v>
      </c>
      <c r="B248" s="182" t="s">
        <v>373</v>
      </c>
      <c r="C248" s="184">
        <f>'приложение 6'!E640</f>
        <v>8110000210</v>
      </c>
      <c r="D248" s="95">
        <v>121</v>
      </c>
      <c r="E248" s="116" t="s">
        <v>514</v>
      </c>
      <c r="F248" s="52">
        <f>'приложение 6'!G643</f>
        <v>1085.81</v>
      </c>
      <c r="G248" s="52">
        <f>'приложение 6'!H643</f>
        <v>1022.27</v>
      </c>
      <c r="H248" s="52">
        <f>'приложение 6'!I643</f>
        <v>1022.27</v>
      </c>
    </row>
    <row r="249" spans="1:8" ht="25.5" customHeight="1">
      <c r="A249" s="183"/>
      <c r="B249" s="182"/>
      <c r="C249" s="184"/>
      <c r="D249" s="95">
        <v>122</v>
      </c>
      <c r="E249" s="116" t="s">
        <v>514</v>
      </c>
      <c r="F249" s="52">
        <f>'приложение 6'!G644</f>
        <v>203.60000000000002</v>
      </c>
      <c r="G249" s="52">
        <f>'приложение 6'!H644</f>
        <v>203.6</v>
      </c>
      <c r="H249" s="52">
        <f>'приложение 6'!I644</f>
        <v>203.6</v>
      </c>
    </row>
    <row r="250" spans="1:8" ht="25.5" customHeight="1">
      <c r="A250" s="183"/>
      <c r="B250" s="182"/>
      <c r="C250" s="184"/>
      <c r="D250" s="167">
        <v>129</v>
      </c>
      <c r="E250" s="167" t="s">
        <v>514</v>
      </c>
      <c r="F250" s="168">
        <f>'приложение 6'!G645</f>
        <v>328.07</v>
      </c>
      <c r="G250" s="168">
        <f>'приложение 6'!H645</f>
        <v>308.73</v>
      </c>
      <c r="H250" s="168">
        <f>'приложение 6'!I645</f>
        <v>308.73</v>
      </c>
    </row>
    <row r="251" spans="1:8" ht="30" customHeight="1">
      <c r="A251" s="183"/>
      <c r="B251" s="182"/>
      <c r="C251" s="184"/>
      <c r="D251" s="95">
        <v>244</v>
      </c>
      <c r="E251" s="116" t="s">
        <v>514</v>
      </c>
      <c r="F251" s="52">
        <f>'приложение 6'!G648</f>
        <v>2304.92</v>
      </c>
      <c r="G251" s="52">
        <f>'приложение 6'!H648</f>
        <v>2304.92</v>
      </c>
      <c r="H251" s="52">
        <f>'приложение 6'!I648</f>
        <v>2304.92</v>
      </c>
    </row>
    <row r="252" spans="1:8">
      <c r="A252" s="179">
        <v>168</v>
      </c>
      <c r="B252" s="210" t="s">
        <v>370</v>
      </c>
      <c r="C252" s="206">
        <f>'приложение 6'!E649</f>
        <v>8110000230</v>
      </c>
      <c r="D252" s="95">
        <v>121</v>
      </c>
      <c r="E252" s="116" t="s">
        <v>514</v>
      </c>
      <c r="F252" s="52">
        <f>'приложение 6'!G652</f>
        <v>849.18000000000006</v>
      </c>
      <c r="G252" s="52">
        <f>'приложение 6'!H652</f>
        <v>849.18</v>
      </c>
      <c r="H252" s="52">
        <f>'приложение 6'!I652</f>
        <v>849.18</v>
      </c>
    </row>
    <row r="253" spans="1:8">
      <c r="A253" s="181"/>
      <c r="B253" s="211"/>
      <c r="C253" s="207"/>
      <c r="D253" s="167">
        <v>129</v>
      </c>
      <c r="E253" s="167" t="s">
        <v>553</v>
      </c>
      <c r="F253" s="168">
        <f>'приложение 6'!G653</f>
        <v>256.45</v>
      </c>
      <c r="G253" s="168">
        <f>'приложение 6'!H653</f>
        <v>256.45</v>
      </c>
      <c r="H253" s="168">
        <f>'приложение 6'!I653</f>
        <v>256.45</v>
      </c>
    </row>
    <row r="254" spans="1:8">
      <c r="A254" s="179">
        <v>169</v>
      </c>
      <c r="B254" s="204" t="s">
        <v>371</v>
      </c>
      <c r="C254" s="206">
        <f>'приложение 6'!E654</f>
        <v>8110000240</v>
      </c>
      <c r="D254" s="95">
        <v>121</v>
      </c>
      <c r="E254" s="116" t="s">
        <v>514</v>
      </c>
      <c r="F254" s="52">
        <f>'приложение 6'!G657</f>
        <v>764.25</v>
      </c>
      <c r="G254" s="52">
        <f>'приложение 6'!H657</f>
        <v>764.25</v>
      </c>
      <c r="H254" s="52">
        <f>'приложение 6'!I657</f>
        <v>764.25</v>
      </c>
    </row>
    <row r="255" spans="1:8">
      <c r="A255" s="180"/>
      <c r="B255" s="208"/>
      <c r="C255" s="209"/>
      <c r="D255" s="95">
        <v>123</v>
      </c>
      <c r="E255" s="116" t="s">
        <v>514</v>
      </c>
      <c r="F255" s="52">
        <f>'приложение 6'!G658</f>
        <v>252</v>
      </c>
      <c r="G255" s="52">
        <f>'приложение 6'!H658</f>
        <v>252</v>
      </c>
      <c r="H255" s="52">
        <f>'приложение 6'!I658</f>
        <v>252</v>
      </c>
    </row>
    <row r="256" spans="1:8">
      <c r="A256" s="181"/>
      <c r="B256" s="205"/>
      <c r="C256" s="207"/>
      <c r="D256" s="167">
        <v>129</v>
      </c>
      <c r="E256" s="167" t="s">
        <v>514</v>
      </c>
      <c r="F256" s="168">
        <f>'приложение 6'!G659</f>
        <v>230.8</v>
      </c>
      <c r="G256" s="168">
        <f>'приложение 6'!H659</f>
        <v>230.8</v>
      </c>
      <c r="H256" s="168">
        <f>'приложение 6'!I659</f>
        <v>230.8</v>
      </c>
    </row>
    <row r="257" spans="1:8">
      <c r="A257" s="96">
        <v>170</v>
      </c>
      <c r="B257" s="56" t="s">
        <v>470</v>
      </c>
      <c r="C257" s="95"/>
      <c r="D257" s="95"/>
      <c r="E257" s="95"/>
      <c r="F257" s="95"/>
      <c r="G257" s="52">
        <f>'приложение 6'!H755</f>
        <v>23412.9</v>
      </c>
      <c r="H257" s="52">
        <f>'приложение 6'!I755</f>
        <v>53167.12</v>
      </c>
    </row>
    <row r="258" spans="1:8">
      <c r="A258" s="96">
        <v>171</v>
      </c>
      <c r="B258" s="86" t="s">
        <v>471</v>
      </c>
      <c r="C258" s="53"/>
      <c r="D258" s="53"/>
      <c r="E258" s="53"/>
      <c r="F258" s="54">
        <f>F12+F37+F111+F124+F134+F155+F167+F173+F193+F199+F216+F220+F247+F73+F181</f>
        <v>963146.84000000008</v>
      </c>
      <c r="G258" s="54">
        <f>G12+G37+G111+G124+G134+G155+G167+G173+G193+G199+G216+G220+G247+G73+G181+G257</f>
        <v>789791.82000000007</v>
      </c>
      <c r="H258" s="54">
        <f>H12+H37+H111+H124+H134+H155+H167+H173+H193+H199+H216+H220+H247+H73+H181+H257</f>
        <v>812785.65999999992</v>
      </c>
    </row>
    <row r="259" spans="1:8">
      <c r="A259" s="106"/>
      <c r="B259" s="73"/>
      <c r="C259" s="63"/>
      <c r="D259" s="63"/>
      <c r="E259" s="63"/>
      <c r="F259" s="63"/>
      <c r="G259" s="63"/>
      <c r="H259" s="63"/>
    </row>
    <row r="260" spans="1:8">
      <c r="A260" s="106"/>
      <c r="B260" s="73"/>
      <c r="C260" s="63"/>
      <c r="D260" s="63"/>
      <c r="E260" s="63"/>
      <c r="F260" s="120">
        <f>'приложение 6'!G756-'приложение 7'!F258</f>
        <v>0</v>
      </c>
      <c r="G260" s="120">
        <f>'приложение 6'!H756-'приложение 7'!G258</f>
        <v>0</v>
      </c>
      <c r="H260" s="120">
        <f>'приложение 6'!I756-'приложение 7'!H258</f>
        <v>0</v>
      </c>
    </row>
    <row r="261" spans="1:8">
      <c r="A261" s="106"/>
      <c r="B261" s="73"/>
      <c r="C261" s="63"/>
      <c r="D261" s="63"/>
      <c r="E261" s="63"/>
      <c r="F261" s="63"/>
      <c r="G261" s="63"/>
      <c r="H261" s="63"/>
    </row>
    <row r="262" spans="1:8">
      <c r="A262" s="106"/>
      <c r="B262" s="73"/>
      <c r="C262" s="63"/>
      <c r="D262" s="63"/>
      <c r="E262" s="63"/>
      <c r="F262" s="63"/>
      <c r="G262" s="63"/>
      <c r="H262" s="63"/>
    </row>
    <row r="263" spans="1:8">
      <c r="A263" s="106"/>
      <c r="B263" s="73"/>
      <c r="C263" s="63"/>
      <c r="D263" s="63"/>
      <c r="E263" s="63"/>
      <c r="F263" s="63"/>
      <c r="G263" s="63"/>
      <c r="H263" s="63"/>
    </row>
    <row r="264" spans="1:8">
      <c r="A264" s="106"/>
      <c r="B264" s="73"/>
      <c r="C264" s="63"/>
      <c r="D264" s="63"/>
      <c r="E264" s="63"/>
      <c r="F264" s="63"/>
      <c r="G264" s="63"/>
      <c r="H264" s="63"/>
    </row>
    <row r="265" spans="1:8">
      <c r="A265" s="106"/>
      <c r="B265" s="73"/>
      <c r="C265" s="63"/>
      <c r="D265" s="63"/>
      <c r="E265" s="63"/>
      <c r="F265" s="63"/>
      <c r="G265" s="63"/>
      <c r="H265" s="63"/>
    </row>
    <row r="266" spans="1:8">
      <c r="A266" s="106"/>
      <c r="B266" s="73"/>
      <c r="C266" s="63"/>
      <c r="D266" s="63"/>
      <c r="E266" s="63"/>
      <c r="F266" s="63"/>
      <c r="G266" s="63"/>
      <c r="H266" s="63"/>
    </row>
    <row r="267" spans="1:8">
      <c r="A267" s="106"/>
      <c r="B267" s="73"/>
      <c r="C267" s="63"/>
      <c r="D267" s="63"/>
      <c r="E267" s="63"/>
      <c r="F267" s="63"/>
      <c r="G267" s="63"/>
      <c r="H267" s="63"/>
    </row>
    <row r="268" spans="1:8">
      <c r="A268" s="106"/>
      <c r="B268" s="73"/>
      <c r="C268" s="63"/>
      <c r="D268" s="63"/>
      <c r="E268" s="63"/>
      <c r="F268" s="63"/>
      <c r="G268" s="63"/>
      <c r="H268" s="63"/>
    </row>
    <row r="269" spans="1:8">
      <c r="A269" s="106"/>
      <c r="B269" s="73"/>
      <c r="C269" s="63"/>
      <c r="D269" s="63"/>
      <c r="E269" s="63"/>
      <c r="F269" s="63"/>
      <c r="G269" s="63"/>
      <c r="H269" s="63"/>
    </row>
    <row r="270" spans="1:8">
      <c r="A270" s="106"/>
      <c r="B270" s="73"/>
      <c r="C270" s="63"/>
      <c r="D270" s="63"/>
      <c r="E270" s="63"/>
      <c r="F270" s="63"/>
      <c r="G270" s="63"/>
      <c r="H270" s="63"/>
    </row>
    <row r="271" spans="1:8">
      <c r="A271" s="106"/>
      <c r="B271" s="73"/>
      <c r="C271" s="63"/>
      <c r="D271" s="63"/>
      <c r="E271" s="63"/>
      <c r="F271" s="63"/>
      <c r="G271" s="63"/>
      <c r="H271" s="63"/>
    </row>
    <row r="272" spans="1:8">
      <c r="A272" s="106"/>
      <c r="B272" s="73"/>
      <c r="C272" s="63"/>
      <c r="D272" s="63"/>
      <c r="E272" s="63"/>
      <c r="F272" s="63"/>
      <c r="G272" s="63"/>
      <c r="H272" s="63"/>
    </row>
    <row r="273" spans="1:8">
      <c r="A273" s="106"/>
      <c r="B273" s="73"/>
      <c r="C273" s="63"/>
      <c r="D273" s="63"/>
      <c r="E273" s="63"/>
      <c r="F273" s="63"/>
      <c r="G273" s="63"/>
      <c r="H273" s="63"/>
    </row>
    <row r="274" spans="1:8">
      <c r="A274" s="106"/>
      <c r="B274" s="73"/>
      <c r="C274" s="63"/>
      <c r="D274" s="63"/>
      <c r="E274" s="63"/>
      <c r="F274" s="63"/>
      <c r="G274" s="63"/>
      <c r="H274" s="63"/>
    </row>
    <row r="275" spans="1:8">
      <c r="A275" s="106"/>
      <c r="B275" s="73"/>
      <c r="C275" s="63"/>
      <c r="D275" s="63"/>
      <c r="E275" s="63"/>
      <c r="F275" s="63"/>
      <c r="G275" s="63"/>
      <c r="H275" s="63"/>
    </row>
    <row r="276" spans="1:8">
      <c r="A276" s="106"/>
      <c r="B276" s="73"/>
      <c r="C276" s="63"/>
      <c r="D276" s="63"/>
      <c r="E276" s="63"/>
      <c r="F276" s="63"/>
      <c r="G276" s="63"/>
      <c r="H276" s="63"/>
    </row>
    <row r="277" spans="1:8">
      <c r="A277" s="106"/>
      <c r="B277" s="73"/>
      <c r="C277" s="63"/>
      <c r="D277" s="63"/>
      <c r="E277" s="63"/>
      <c r="F277" s="63"/>
      <c r="G277" s="63"/>
      <c r="H277" s="63"/>
    </row>
    <row r="278" spans="1:8">
      <c r="A278" s="106"/>
      <c r="B278" s="73"/>
      <c r="C278" s="63"/>
      <c r="D278" s="63"/>
      <c r="E278" s="63"/>
      <c r="F278" s="63"/>
      <c r="G278" s="63"/>
      <c r="H278" s="63"/>
    </row>
    <row r="279" spans="1:8">
      <c r="A279" s="106"/>
      <c r="B279" s="73"/>
      <c r="C279" s="63"/>
      <c r="D279" s="63"/>
      <c r="E279" s="63"/>
      <c r="F279" s="63"/>
      <c r="G279" s="63"/>
      <c r="H279" s="63"/>
    </row>
    <row r="280" spans="1:8">
      <c r="A280" s="106"/>
      <c r="B280" s="73"/>
      <c r="C280" s="63"/>
      <c r="D280" s="63"/>
      <c r="E280" s="63"/>
      <c r="F280" s="63"/>
      <c r="G280" s="63"/>
      <c r="H280" s="63"/>
    </row>
    <row r="281" spans="1:8">
      <c r="A281" s="106"/>
      <c r="B281" s="73"/>
      <c r="C281" s="63"/>
      <c r="D281" s="63"/>
      <c r="E281" s="63"/>
      <c r="F281" s="63"/>
      <c r="G281" s="63"/>
      <c r="H281" s="63"/>
    </row>
    <row r="282" spans="1:8">
      <c r="A282" s="106"/>
      <c r="B282" s="73"/>
      <c r="C282" s="63"/>
      <c r="D282" s="63"/>
      <c r="E282" s="63"/>
      <c r="F282" s="63"/>
      <c r="G282" s="63"/>
      <c r="H282" s="63"/>
    </row>
    <row r="283" spans="1:8">
      <c r="A283" s="106"/>
      <c r="B283" s="73"/>
      <c r="C283" s="63"/>
      <c r="D283" s="63"/>
      <c r="E283" s="63"/>
      <c r="F283" s="63"/>
      <c r="G283" s="63"/>
      <c r="H283" s="63"/>
    </row>
    <row r="284" spans="1:8">
      <c r="A284" s="106"/>
      <c r="B284" s="73"/>
      <c r="C284" s="63"/>
      <c r="D284" s="63"/>
      <c r="E284" s="63"/>
      <c r="F284" s="63"/>
      <c r="G284" s="63"/>
      <c r="H284" s="63"/>
    </row>
    <row r="285" spans="1:8">
      <c r="A285" s="106"/>
      <c r="B285" s="73"/>
      <c r="C285" s="63"/>
      <c r="D285" s="63"/>
      <c r="E285" s="63"/>
      <c r="F285" s="63"/>
      <c r="G285" s="63"/>
      <c r="H285" s="63"/>
    </row>
    <row r="286" spans="1:8">
      <c r="A286" s="106"/>
      <c r="B286" s="73"/>
      <c r="C286" s="63"/>
      <c r="D286" s="63"/>
      <c r="E286" s="63"/>
      <c r="F286" s="63"/>
      <c r="G286" s="63"/>
      <c r="H286" s="63"/>
    </row>
    <row r="287" spans="1:8">
      <c r="A287" s="106"/>
      <c r="B287" s="73"/>
      <c r="C287" s="63"/>
      <c r="D287" s="63"/>
      <c r="E287" s="63"/>
      <c r="F287" s="63"/>
      <c r="G287" s="63"/>
      <c r="H287" s="63"/>
    </row>
    <row r="288" spans="1:8">
      <c r="A288" s="106"/>
      <c r="B288" s="73"/>
      <c r="C288" s="63"/>
      <c r="D288" s="63"/>
      <c r="E288" s="63"/>
      <c r="F288" s="63"/>
      <c r="G288" s="63"/>
      <c r="H288" s="63"/>
    </row>
    <row r="289" spans="1:8">
      <c r="A289" s="106"/>
      <c r="B289" s="73"/>
      <c r="C289" s="63"/>
      <c r="D289" s="63"/>
      <c r="E289" s="63"/>
      <c r="F289" s="63"/>
      <c r="G289" s="63"/>
      <c r="H289" s="63"/>
    </row>
    <row r="290" spans="1:8">
      <c r="A290" s="106"/>
      <c r="B290" s="73"/>
      <c r="C290" s="63"/>
      <c r="D290" s="63"/>
      <c r="E290" s="63"/>
      <c r="F290" s="63"/>
      <c r="G290" s="63"/>
      <c r="H290" s="63"/>
    </row>
    <row r="291" spans="1:8">
      <c r="A291" s="106"/>
      <c r="B291" s="73"/>
      <c r="C291" s="63"/>
      <c r="D291" s="63"/>
      <c r="E291" s="63"/>
      <c r="F291" s="63"/>
      <c r="G291" s="63"/>
      <c r="H291" s="63"/>
    </row>
    <row r="292" spans="1:8">
      <c r="A292" s="106"/>
      <c r="B292" s="73"/>
      <c r="C292" s="63"/>
      <c r="D292" s="63"/>
      <c r="E292" s="63"/>
      <c r="F292" s="63"/>
      <c r="G292" s="63"/>
      <c r="H292" s="63"/>
    </row>
    <row r="293" spans="1:8">
      <c r="A293" s="106"/>
      <c r="B293" s="73"/>
      <c r="C293" s="63"/>
      <c r="D293" s="63"/>
      <c r="E293" s="63"/>
      <c r="F293" s="63"/>
      <c r="G293" s="63"/>
      <c r="H293" s="63"/>
    </row>
    <row r="294" spans="1:8">
      <c r="A294" s="106"/>
      <c r="B294" s="73"/>
      <c r="C294" s="63"/>
      <c r="D294" s="63"/>
      <c r="E294" s="63"/>
      <c r="F294" s="63"/>
      <c r="G294" s="63"/>
      <c r="H294" s="63"/>
    </row>
    <row r="295" spans="1:8">
      <c r="A295" s="106"/>
      <c r="B295" s="73"/>
      <c r="C295" s="63"/>
      <c r="D295" s="63"/>
      <c r="E295" s="63"/>
      <c r="F295" s="63"/>
      <c r="G295" s="63"/>
      <c r="H295" s="63"/>
    </row>
    <row r="296" spans="1:8">
      <c r="A296" s="106"/>
      <c r="B296" s="73"/>
      <c r="C296" s="63"/>
      <c r="D296" s="63"/>
      <c r="E296" s="63"/>
      <c r="F296" s="63"/>
      <c r="G296" s="63"/>
      <c r="H296" s="63"/>
    </row>
    <row r="297" spans="1:8">
      <c r="A297" s="106"/>
      <c r="B297" s="73"/>
      <c r="C297" s="63"/>
      <c r="D297" s="63"/>
      <c r="E297" s="63"/>
      <c r="F297" s="63"/>
      <c r="G297" s="63"/>
      <c r="H297" s="63"/>
    </row>
    <row r="298" spans="1:8">
      <c r="A298" s="106"/>
      <c r="B298" s="73"/>
      <c r="C298" s="63"/>
      <c r="D298" s="63"/>
      <c r="E298" s="63"/>
      <c r="F298" s="63"/>
      <c r="G298" s="63"/>
      <c r="H298" s="63"/>
    </row>
    <row r="299" spans="1:8">
      <c r="A299" s="106"/>
      <c r="B299" s="73"/>
      <c r="C299" s="63"/>
      <c r="D299" s="63"/>
      <c r="E299" s="63"/>
      <c r="F299" s="63"/>
      <c r="G299" s="63"/>
      <c r="H299" s="63"/>
    </row>
    <row r="300" spans="1:8">
      <c r="A300" s="106"/>
      <c r="B300" s="73"/>
      <c r="C300" s="63"/>
      <c r="D300" s="63"/>
      <c r="E300" s="63"/>
      <c r="F300" s="63"/>
      <c r="G300" s="63"/>
      <c r="H300" s="63"/>
    </row>
    <row r="301" spans="1:8">
      <c r="A301" s="106"/>
      <c r="B301" s="73"/>
      <c r="C301" s="63"/>
      <c r="D301" s="63"/>
      <c r="E301" s="63"/>
      <c r="F301" s="63"/>
      <c r="G301" s="63"/>
      <c r="H301" s="63"/>
    </row>
    <row r="302" spans="1:8">
      <c r="A302" s="106"/>
      <c r="B302" s="73"/>
      <c r="C302" s="63"/>
      <c r="D302" s="63"/>
      <c r="E302" s="63"/>
      <c r="F302" s="63"/>
      <c r="G302" s="63"/>
      <c r="H302" s="63"/>
    </row>
    <row r="303" spans="1:8">
      <c r="A303" s="106"/>
      <c r="B303" s="73"/>
      <c r="C303" s="63"/>
      <c r="D303" s="63"/>
      <c r="E303" s="63"/>
      <c r="F303" s="63"/>
      <c r="G303" s="63"/>
      <c r="H303" s="63"/>
    </row>
    <row r="304" spans="1:8">
      <c r="A304" s="106"/>
      <c r="B304" s="73"/>
      <c r="C304" s="63"/>
      <c r="D304" s="63"/>
      <c r="E304" s="63"/>
      <c r="F304" s="63"/>
      <c r="G304" s="63"/>
      <c r="H304" s="63"/>
    </row>
    <row r="305" spans="1:8">
      <c r="A305" s="106"/>
      <c r="B305" s="73"/>
      <c r="C305" s="63"/>
      <c r="D305" s="63"/>
      <c r="E305" s="63"/>
      <c r="F305" s="63"/>
      <c r="G305" s="63"/>
      <c r="H305" s="63"/>
    </row>
    <row r="306" spans="1:8">
      <c r="A306" s="106"/>
      <c r="B306" s="73"/>
      <c r="C306" s="63"/>
      <c r="D306" s="63"/>
      <c r="E306" s="63"/>
      <c r="F306" s="63"/>
      <c r="G306" s="63"/>
      <c r="H306" s="63"/>
    </row>
    <row r="307" spans="1:8">
      <c r="A307" s="106"/>
      <c r="B307" s="73"/>
      <c r="C307" s="63"/>
      <c r="D307" s="63"/>
      <c r="E307" s="63"/>
      <c r="F307" s="63"/>
      <c r="G307" s="63"/>
      <c r="H307" s="63"/>
    </row>
    <row r="308" spans="1:8">
      <c r="A308" s="106"/>
      <c r="B308" s="73"/>
      <c r="C308" s="63"/>
      <c r="D308" s="63"/>
      <c r="E308" s="63"/>
      <c r="F308" s="63"/>
      <c r="G308" s="63"/>
      <c r="H308" s="63"/>
    </row>
    <row r="309" spans="1:8">
      <c r="A309" s="106"/>
      <c r="B309" s="73"/>
      <c r="C309" s="63"/>
      <c r="D309" s="63"/>
      <c r="E309" s="63"/>
      <c r="F309" s="63"/>
      <c r="G309" s="63"/>
      <c r="H309" s="63"/>
    </row>
    <row r="310" spans="1:8">
      <c r="A310" s="106"/>
      <c r="B310" s="73"/>
      <c r="C310" s="63"/>
      <c r="D310" s="63"/>
      <c r="E310" s="63"/>
      <c r="F310" s="63"/>
      <c r="G310" s="63"/>
      <c r="H310" s="63"/>
    </row>
    <row r="311" spans="1:8">
      <c r="A311" s="106"/>
      <c r="B311" s="73"/>
      <c r="C311" s="63"/>
      <c r="D311" s="63"/>
      <c r="E311" s="63"/>
      <c r="F311" s="63"/>
      <c r="G311" s="63"/>
      <c r="H311" s="63"/>
    </row>
    <row r="312" spans="1:8">
      <c r="A312" s="106"/>
      <c r="B312" s="73"/>
      <c r="C312" s="63"/>
      <c r="D312" s="63"/>
      <c r="E312" s="63"/>
      <c r="F312" s="63"/>
      <c r="G312" s="63"/>
      <c r="H312" s="63"/>
    </row>
    <row r="313" spans="1:8">
      <c r="A313" s="106"/>
      <c r="B313" s="73"/>
      <c r="C313" s="63"/>
      <c r="D313" s="63"/>
      <c r="E313" s="63"/>
      <c r="F313" s="63"/>
      <c r="G313" s="63"/>
      <c r="H313" s="63"/>
    </row>
    <row r="314" spans="1:8">
      <c r="A314" s="106"/>
      <c r="B314" s="73"/>
      <c r="C314" s="63"/>
      <c r="D314" s="63"/>
      <c r="E314" s="63"/>
      <c r="F314" s="63"/>
      <c r="G314" s="63"/>
      <c r="H314" s="63"/>
    </row>
    <row r="315" spans="1:8">
      <c r="A315" s="106"/>
      <c r="B315" s="73"/>
      <c r="C315" s="63"/>
      <c r="D315" s="63"/>
      <c r="E315" s="63"/>
      <c r="F315" s="63"/>
      <c r="G315" s="63"/>
      <c r="H315" s="63"/>
    </row>
    <row r="316" spans="1:8">
      <c r="A316" s="106"/>
      <c r="B316" s="73"/>
      <c r="C316" s="63"/>
      <c r="D316" s="63"/>
      <c r="E316" s="63"/>
      <c r="F316" s="63"/>
      <c r="G316" s="63"/>
      <c r="H316" s="63"/>
    </row>
    <row r="317" spans="1:8">
      <c r="A317" s="106"/>
      <c r="B317" s="73"/>
      <c r="C317" s="63"/>
      <c r="D317" s="63"/>
      <c r="E317" s="63"/>
      <c r="F317" s="63"/>
      <c r="G317" s="63"/>
      <c r="H317" s="63"/>
    </row>
    <row r="318" spans="1:8">
      <c r="A318" s="106"/>
      <c r="B318" s="73"/>
      <c r="C318" s="63"/>
      <c r="D318" s="63"/>
      <c r="E318" s="63"/>
      <c r="F318" s="63"/>
      <c r="G318" s="63"/>
      <c r="H318" s="63"/>
    </row>
    <row r="319" spans="1:8">
      <c r="A319" s="106"/>
      <c r="B319" s="73"/>
      <c r="C319" s="63"/>
      <c r="D319" s="63"/>
      <c r="E319" s="63"/>
      <c r="F319" s="63"/>
      <c r="G319" s="63"/>
      <c r="H319" s="63"/>
    </row>
    <row r="320" spans="1:8">
      <c r="A320" s="106"/>
      <c r="B320" s="73"/>
      <c r="C320" s="63"/>
      <c r="D320" s="63"/>
      <c r="E320" s="63"/>
      <c r="F320" s="63"/>
      <c r="G320" s="63"/>
      <c r="H320" s="63"/>
    </row>
    <row r="321" spans="1:8">
      <c r="A321" s="106"/>
      <c r="B321" s="73"/>
      <c r="C321" s="63"/>
      <c r="D321" s="63"/>
      <c r="E321" s="63"/>
      <c r="F321" s="63"/>
      <c r="G321" s="63"/>
      <c r="H321" s="63"/>
    </row>
    <row r="322" spans="1:8">
      <c r="A322" s="106"/>
      <c r="B322" s="73"/>
      <c r="C322" s="63"/>
      <c r="D322" s="63"/>
      <c r="E322" s="63"/>
      <c r="F322" s="63"/>
      <c r="G322" s="63"/>
      <c r="H322" s="63"/>
    </row>
    <row r="323" spans="1:8">
      <c r="A323" s="106"/>
      <c r="B323" s="73"/>
      <c r="C323" s="63"/>
      <c r="D323" s="63"/>
      <c r="E323" s="63"/>
      <c r="F323" s="63"/>
      <c r="G323" s="63"/>
      <c r="H323" s="63"/>
    </row>
    <row r="324" spans="1:8">
      <c r="A324" s="106"/>
      <c r="B324" s="73"/>
      <c r="C324" s="63"/>
      <c r="D324" s="63"/>
      <c r="E324" s="63"/>
      <c r="F324" s="63"/>
      <c r="G324" s="63"/>
      <c r="H324" s="63"/>
    </row>
    <row r="325" spans="1:8">
      <c r="A325" s="106"/>
      <c r="B325" s="73"/>
      <c r="C325" s="63"/>
      <c r="D325" s="63"/>
      <c r="E325" s="63"/>
      <c r="F325" s="63"/>
      <c r="G325" s="63"/>
      <c r="H325" s="63"/>
    </row>
    <row r="326" spans="1:8">
      <c r="A326" s="106"/>
      <c r="B326" s="73"/>
      <c r="C326" s="63"/>
      <c r="D326" s="63"/>
      <c r="E326" s="63"/>
      <c r="F326" s="63"/>
      <c r="G326" s="63"/>
      <c r="H326" s="63"/>
    </row>
    <row r="327" spans="1:8">
      <c r="A327" s="106"/>
      <c r="B327" s="73"/>
      <c r="C327" s="63"/>
      <c r="D327" s="63"/>
      <c r="E327" s="63"/>
      <c r="F327" s="63"/>
      <c r="G327" s="63"/>
      <c r="H327" s="63"/>
    </row>
    <row r="328" spans="1:8">
      <c r="A328" s="106"/>
      <c r="B328" s="73"/>
      <c r="C328" s="63"/>
      <c r="D328" s="63"/>
      <c r="E328" s="63"/>
      <c r="F328" s="63"/>
      <c r="G328" s="63"/>
      <c r="H328" s="63"/>
    </row>
    <row r="329" spans="1:8">
      <c r="A329" s="106"/>
      <c r="B329" s="73"/>
      <c r="C329" s="63"/>
      <c r="D329" s="63"/>
      <c r="E329" s="63"/>
      <c r="F329" s="63"/>
      <c r="G329" s="63"/>
      <c r="H329" s="63"/>
    </row>
    <row r="330" spans="1:8">
      <c r="A330" s="106"/>
      <c r="B330" s="73"/>
      <c r="C330" s="63"/>
      <c r="D330" s="63"/>
      <c r="E330" s="63"/>
      <c r="F330" s="63"/>
      <c r="G330" s="63"/>
      <c r="H330" s="63"/>
    </row>
    <row r="331" spans="1:8">
      <c r="A331" s="106"/>
      <c r="B331" s="73"/>
      <c r="C331" s="63"/>
      <c r="D331" s="63"/>
      <c r="E331" s="63"/>
      <c r="F331" s="63"/>
      <c r="G331" s="63"/>
      <c r="H331" s="63"/>
    </row>
    <row r="332" spans="1:8">
      <c r="A332" s="106"/>
      <c r="B332" s="73"/>
      <c r="C332" s="63"/>
      <c r="D332" s="63"/>
      <c r="E332" s="63"/>
      <c r="F332" s="63"/>
      <c r="G332" s="63"/>
      <c r="H332" s="63"/>
    </row>
    <row r="333" spans="1:8">
      <c r="A333" s="106"/>
      <c r="B333" s="73"/>
      <c r="C333" s="63"/>
      <c r="D333" s="63"/>
      <c r="E333" s="63"/>
      <c r="F333" s="63"/>
      <c r="G333" s="63"/>
      <c r="H333" s="63"/>
    </row>
    <row r="334" spans="1:8">
      <c r="A334" s="106"/>
      <c r="B334" s="73"/>
      <c r="C334" s="63"/>
      <c r="D334" s="63"/>
      <c r="E334" s="63"/>
      <c r="F334" s="63"/>
      <c r="G334" s="63"/>
      <c r="H334" s="63"/>
    </row>
    <row r="335" spans="1:8">
      <c r="A335" s="106"/>
      <c r="B335" s="73"/>
      <c r="C335" s="63"/>
      <c r="D335" s="63"/>
      <c r="E335" s="63"/>
      <c r="F335" s="63"/>
      <c r="G335" s="63"/>
      <c r="H335" s="63"/>
    </row>
    <row r="336" spans="1:8">
      <c r="A336" s="106"/>
      <c r="B336" s="73"/>
      <c r="C336" s="63"/>
      <c r="D336" s="63"/>
      <c r="E336" s="63"/>
      <c r="F336" s="63"/>
      <c r="G336" s="63"/>
      <c r="H336" s="63"/>
    </row>
    <row r="337" spans="1:8">
      <c r="A337" s="106"/>
      <c r="B337" s="73"/>
      <c r="C337" s="63"/>
      <c r="D337" s="63"/>
      <c r="E337" s="63"/>
      <c r="F337" s="63"/>
      <c r="G337" s="63"/>
      <c r="H337" s="63"/>
    </row>
    <row r="338" spans="1:8">
      <c r="A338" s="106"/>
      <c r="B338" s="73"/>
      <c r="C338" s="63"/>
      <c r="D338" s="63"/>
      <c r="E338" s="63"/>
      <c r="F338" s="63"/>
      <c r="G338" s="63"/>
      <c r="H338" s="63"/>
    </row>
    <row r="339" spans="1:8">
      <c r="A339" s="106"/>
      <c r="B339" s="73"/>
      <c r="C339" s="63"/>
      <c r="D339" s="63"/>
      <c r="E339" s="63"/>
      <c r="F339" s="63"/>
      <c r="G339" s="63"/>
      <c r="H339" s="63"/>
    </row>
    <row r="340" spans="1:8">
      <c r="A340" s="106"/>
      <c r="B340" s="73"/>
      <c r="C340" s="63"/>
      <c r="D340" s="63"/>
      <c r="E340" s="63"/>
      <c r="F340" s="63"/>
      <c r="G340" s="63"/>
      <c r="H340" s="63"/>
    </row>
    <row r="341" spans="1:8">
      <c r="A341" s="106"/>
      <c r="B341" s="73"/>
      <c r="C341" s="63"/>
      <c r="D341" s="63"/>
      <c r="E341" s="63"/>
      <c r="F341" s="63"/>
      <c r="G341" s="63"/>
      <c r="H341" s="63"/>
    </row>
    <row r="342" spans="1:8">
      <c r="A342" s="106"/>
      <c r="B342" s="73"/>
      <c r="C342" s="63"/>
      <c r="D342" s="63"/>
      <c r="E342" s="63"/>
      <c r="F342" s="63"/>
      <c r="G342" s="63"/>
      <c r="H342" s="63"/>
    </row>
    <row r="343" spans="1:8">
      <c r="A343" s="106"/>
      <c r="B343" s="73"/>
      <c r="C343" s="63"/>
      <c r="D343" s="63"/>
      <c r="E343" s="63"/>
      <c r="F343" s="63"/>
      <c r="G343" s="63"/>
      <c r="H343" s="63"/>
    </row>
    <row r="344" spans="1:8">
      <c r="A344" s="106"/>
      <c r="B344" s="73"/>
      <c r="C344" s="63"/>
      <c r="D344" s="63"/>
      <c r="E344" s="63"/>
      <c r="F344" s="63"/>
      <c r="G344" s="63"/>
      <c r="H344" s="63"/>
    </row>
    <row r="345" spans="1:8">
      <c r="A345" s="106"/>
      <c r="B345" s="73"/>
      <c r="C345" s="63"/>
      <c r="D345" s="63"/>
      <c r="E345" s="63"/>
      <c r="F345" s="63"/>
      <c r="G345" s="63"/>
      <c r="H345" s="63"/>
    </row>
    <row r="346" spans="1:8">
      <c r="A346" s="106"/>
      <c r="B346" s="73"/>
      <c r="C346" s="63"/>
      <c r="D346" s="63"/>
      <c r="E346" s="63"/>
      <c r="F346" s="63"/>
      <c r="G346" s="63"/>
      <c r="H346" s="63"/>
    </row>
    <row r="347" spans="1:8">
      <c r="A347" s="106"/>
      <c r="B347" s="73"/>
      <c r="C347" s="63"/>
      <c r="D347" s="63"/>
      <c r="E347" s="63"/>
      <c r="F347" s="63"/>
      <c r="G347" s="63"/>
      <c r="H347" s="63"/>
    </row>
    <row r="348" spans="1:8">
      <c r="A348" s="106"/>
      <c r="B348" s="73"/>
      <c r="C348" s="63"/>
      <c r="D348" s="63"/>
      <c r="E348" s="63"/>
      <c r="F348" s="63"/>
      <c r="G348" s="63"/>
      <c r="H348" s="63"/>
    </row>
    <row r="349" spans="1:8">
      <c r="A349" s="106"/>
      <c r="B349" s="73"/>
      <c r="C349" s="63"/>
      <c r="D349" s="63"/>
      <c r="E349" s="63"/>
      <c r="F349" s="63"/>
      <c r="G349" s="63"/>
      <c r="H349" s="63"/>
    </row>
    <row r="350" spans="1:8">
      <c r="A350" s="106"/>
      <c r="B350" s="73"/>
      <c r="C350" s="63"/>
      <c r="D350" s="63"/>
      <c r="E350" s="63"/>
      <c r="F350" s="63"/>
      <c r="G350" s="63"/>
      <c r="H350" s="63"/>
    </row>
    <row r="351" spans="1:8">
      <c r="A351" s="106"/>
      <c r="B351" s="73"/>
      <c r="C351" s="63"/>
      <c r="D351" s="63"/>
      <c r="E351" s="63"/>
      <c r="F351" s="63"/>
      <c r="G351" s="63"/>
      <c r="H351" s="63"/>
    </row>
    <row r="352" spans="1:8">
      <c r="A352" s="106"/>
      <c r="B352" s="73"/>
      <c r="C352" s="63"/>
      <c r="D352" s="63"/>
      <c r="E352" s="63"/>
      <c r="F352" s="63"/>
      <c r="G352" s="63"/>
      <c r="H352" s="63"/>
    </row>
    <row r="353" spans="1:8">
      <c r="A353" s="106"/>
      <c r="B353" s="73"/>
      <c r="C353" s="63"/>
      <c r="D353" s="63"/>
      <c r="E353" s="63"/>
      <c r="F353" s="63"/>
      <c r="G353" s="63"/>
      <c r="H353" s="63"/>
    </row>
    <row r="354" spans="1:8">
      <c r="A354" s="106"/>
      <c r="B354" s="73"/>
      <c r="C354" s="63"/>
      <c r="D354" s="63"/>
      <c r="E354" s="63"/>
      <c r="F354" s="63"/>
      <c r="G354" s="63"/>
      <c r="H354" s="63"/>
    </row>
    <row r="355" spans="1:8">
      <c r="A355" s="106"/>
      <c r="B355" s="73"/>
      <c r="C355" s="63"/>
      <c r="D355" s="63"/>
      <c r="E355" s="63"/>
      <c r="F355" s="63"/>
      <c r="G355" s="63"/>
      <c r="H355" s="63"/>
    </row>
    <row r="356" spans="1:8">
      <c r="A356" s="106"/>
      <c r="B356" s="73"/>
      <c r="C356" s="63"/>
      <c r="D356" s="63"/>
      <c r="E356" s="63"/>
      <c r="F356" s="63"/>
      <c r="G356" s="63"/>
      <c r="H356" s="63"/>
    </row>
    <row r="357" spans="1:8">
      <c r="A357" s="106"/>
      <c r="B357" s="73"/>
      <c r="C357" s="63"/>
      <c r="D357" s="63"/>
      <c r="E357" s="63"/>
      <c r="F357" s="63"/>
      <c r="G357" s="63"/>
      <c r="H357" s="63"/>
    </row>
    <row r="358" spans="1:8">
      <c r="A358" s="106"/>
      <c r="B358" s="73"/>
      <c r="C358" s="63"/>
      <c r="D358" s="63"/>
      <c r="E358" s="63"/>
      <c r="F358" s="63"/>
      <c r="G358" s="63"/>
      <c r="H358" s="63"/>
    </row>
    <row r="359" spans="1:8">
      <c r="A359" s="106"/>
      <c r="B359" s="73"/>
      <c r="C359" s="63"/>
      <c r="D359" s="63"/>
      <c r="E359" s="63"/>
      <c r="F359" s="63"/>
      <c r="G359" s="63"/>
      <c r="H359" s="63"/>
    </row>
    <row r="360" spans="1:8">
      <c r="A360" s="106"/>
      <c r="B360" s="73"/>
      <c r="C360" s="63"/>
      <c r="D360" s="63"/>
      <c r="E360" s="63"/>
      <c r="F360" s="63"/>
      <c r="G360" s="63"/>
      <c r="H360" s="63"/>
    </row>
  </sheetData>
  <mergeCells count="129">
    <mergeCell ref="B254:B256"/>
    <mergeCell ref="C254:C256"/>
    <mergeCell ref="A254:A256"/>
    <mergeCell ref="B242:B245"/>
    <mergeCell ref="A242:A245"/>
    <mergeCell ref="C242:C245"/>
    <mergeCell ref="B248:B251"/>
    <mergeCell ref="A248:A251"/>
    <mergeCell ref="C248:C251"/>
    <mergeCell ref="B252:B253"/>
    <mergeCell ref="C252:C253"/>
    <mergeCell ref="A252:A253"/>
    <mergeCell ref="A232:A234"/>
    <mergeCell ref="B232:B234"/>
    <mergeCell ref="C232:C234"/>
    <mergeCell ref="B142:B145"/>
    <mergeCell ref="C142:C145"/>
    <mergeCell ref="B136:B140"/>
    <mergeCell ref="A136:A140"/>
    <mergeCell ref="A146:A150"/>
    <mergeCell ref="C136:C140"/>
    <mergeCell ref="B169:B172"/>
    <mergeCell ref="B225:B227"/>
    <mergeCell ref="A225:A227"/>
    <mergeCell ref="B189:B192"/>
    <mergeCell ref="A189:A192"/>
    <mergeCell ref="C189:C192"/>
    <mergeCell ref="B221:B222"/>
    <mergeCell ref="A221:A222"/>
    <mergeCell ref="C221:C222"/>
    <mergeCell ref="C225:C227"/>
    <mergeCell ref="A87:A88"/>
    <mergeCell ref="B87:B88"/>
    <mergeCell ref="C87:C88"/>
    <mergeCell ref="B75:B76"/>
    <mergeCell ref="A75:A76"/>
    <mergeCell ref="C75:C76"/>
    <mergeCell ref="B78:B79"/>
    <mergeCell ref="C78:C79"/>
    <mergeCell ref="A78:A79"/>
    <mergeCell ref="B105:B107"/>
    <mergeCell ref="A105:A107"/>
    <mergeCell ref="C105:C107"/>
    <mergeCell ref="B108:B109"/>
    <mergeCell ref="A169:A172"/>
    <mergeCell ref="C169:C172"/>
    <mergeCell ref="B177:B179"/>
    <mergeCell ref="C177:C179"/>
    <mergeCell ref="A177:A179"/>
    <mergeCell ref="B213:B215"/>
    <mergeCell ref="A213:A215"/>
    <mergeCell ref="C213:C215"/>
    <mergeCell ref="B147:B150"/>
    <mergeCell ref="C108:C109"/>
    <mergeCell ref="C29:C31"/>
    <mergeCell ref="A41:A42"/>
    <mergeCell ref="D41:D42"/>
    <mergeCell ref="B32:B36"/>
    <mergeCell ref="C32:C36"/>
    <mergeCell ref="A32:A36"/>
    <mergeCell ref="B39:B40"/>
    <mergeCell ref="B53:B54"/>
    <mergeCell ref="A53:A54"/>
    <mergeCell ref="C53:C54"/>
    <mergeCell ref="C39:C40"/>
    <mergeCell ref="A39:A40"/>
    <mergeCell ref="A46:A48"/>
    <mergeCell ref="B49:B51"/>
    <mergeCell ref="C49:C51"/>
    <mergeCell ref="B29:B31"/>
    <mergeCell ref="A8:H8"/>
    <mergeCell ref="B15:B16"/>
    <mergeCell ref="A15:A16"/>
    <mergeCell ref="C15:C16"/>
    <mergeCell ref="B18:B19"/>
    <mergeCell ref="C18:C19"/>
    <mergeCell ref="B24:B25"/>
    <mergeCell ref="C24:C25"/>
    <mergeCell ref="A18:A19"/>
    <mergeCell ref="A24:A25"/>
    <mergeCell ref="G9:H9"/>
    <mergeCell ref="B20:B21"/>
    <mergeCell ref="C20:C21"/>
    <mergeCell ref="A20:A21"/>
    <mergeCell ref="A66:A69"/>
    <mergeCell ref="A130:A133"/>
    <mergeCell ref="A108:A109"/>
    <mergeCell ref="H41:H42"/>
    <mergeCell ref="B43:B44"/>
    <mergeCell ref="C43:C44"/>
    <mergeCell ref="B41:B42"/>
    <mergeCell ref="C41:C42"/>
    <mergeCell ref="B46:B48"/>
    <mergeCell ref="C46:C48"/>
    <mergeCell ref="B94:B95"/>
    <mergeCell ref="A94:A95"/>
    <mergeCell ref="C94:C95"/>
    <mergeCell ref="B101:B104"/>
    <mergeCell ref="A101:A104"/>
    <mergeCell ref="C101:C104"/>
    <mergeCell ref="B115:B116"/>
    <mergeCell ref="A115:A116"/>
    <mergeCell ref="C115:C116"/>
    <mergeCell ref="B130:B133"/>
    <mergeCell ref="C130:C133"/>
    <mergeCell ref="A29:A31"/>
    <mergeCell ref="A49:A51"/>
    <mergeCell ref="A142:A145"/>
    <mergeCell ref="B238:B241"/>
    <mergeCell ref="A238:A241"/>
    <mergeCell ref="C238:C241"/>
    <mergeCell ref="A229:A230"/>
    <mergeCell ref="F41:F42"/>
    <mergeCell ref="G41:G42"/>
    <mergeCell ref="E41:E42"/>
    <mergeCell ref="C147:C150"/>
    <mergeCell ref="B84:B85"/>
    <mergeCell ref="A84:A85"/>
    <mergeCell ref="C84:C85"/>
    <mergeCell ref="B55:B56"/>
    <mergeCell ref="C55:C56"/>
    <mergeCell ref="A55:A56"/>
    <mergeCell ref="B57:B58"/>
    <mergeCell ref="C57:C58"/>
    <mergeCell ref="B66:B69"/>
    <mergeCell ref="C66:C69"/>
    <mergeCell ref="B60:B61"/>
    <mergeCell ref="A60:A61"/>
    <mergeCell ref="C60:C61"/>
  </mergeCells>
  <pageMargins left="0.15748031496062992" right="0.19685039370078741" top="0.71" bottom="0.26" header="0.46" footer="0.21"/>
  <pageSetup paperSize="9" scale="94" orientation="landscape" horizontalDpi="180" verticalDpi="180" r:id="rId1"/>
  <rowBreaks count="2" manualBreakCount="2">
    <brk id="19" max="7" man="1"/>
    <brk id="4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>
      <selection activeCell="G8" sqref="G8"/>
    </sheetView>
  </sheetViews>
  <sheetFormatPr defaultColWidth="34" defaultRowHeight="15.75"/>
  <cols>
    <col min="1" max="1" width="5.5703125" style="89" customWidth="1"/>
    <col min="2" max="2" width="58" style="76" customWidth="1"/>
    <col min="3" max="3" width="11.28515625" style="89" customWidth="1"/>
    <col min="4" max="4" width="15.42578125" style="89" customWidth="1"/>
    <col min="5" max="5" width="14" style="89" customWidth="1"/>
    <col min="6" max="6" width="14.28515625" style="89" customWidth="1"/>
    <col min="7" max="16384" width="34" style="89"/>
  </cols>
  <sheetData>
    <row r="1" spans="1:6">
      <c r="A1" s="87"/>
      <c r="C1" s="88"/>
      <c r="D1" s="125" t="s">
        <v>479</v>
      </c>
      <c r="E1" s="90"/>
      <c r="F1" s="16"/>
    </row>
    <row r="2" spans="1:6">
      <c r="A2" s="87"/>
      <c r="C2" s="88"/>
      <c r="E2" s="90"/>
      <c r="F2" s="17"/>
    </row>
    <row r="3" spans="1:6">
      <c r="A3" s="87"/>
      <c r="C3" s="88"/>
      <c r="D3" s="89" t="s">
        <v>480</v>
      </c>
      <c r="E3" s="90"/>
      <c r="F3" s="17"/>
    </row>
    <row r="4" spans="1:6">
      <c r="A4" s="87"/>
      <c r="C4" s="88"/>
      <c r="D4" s="89" t="s">
        <v>481</v>
      </c>
      <c r="E4" s="90"/>
      <c r="F4" s="17"/>
    </row>
    <row r="5" spans="1:6">
      <c r="A5" s="87"/>
      <c r="C5" s="88"/>
      <c r="D5" s="89" t="s">
        <v>482</v>
      </c>
      <c r="E5" s="90"/>
      <c r="F5" s="18"/>
    </row>
    <row r="6" spans="1:6">
      <c r="A6" s="87"/>
      <c r="C6" s="88"/>
      <c r="D6" s="19" t="s">
        <v>563</v>
      </c>
      <c r="E6" s="19"/>
      <c r="F6" s="20"/>
    </row>
    <row r="8" spans="1:6" ht="60.75" customHeight="1">
      <c r="A8" s="212" t="s">
        <v>264</v>
      </c>
      <c r="B8" s="212"/>
      <c r="C8" s="212"/>
      <c r="D8" s="212"/>
      <c r="E8" s="212"/>
      <c r="F8" s="212"/>
    </row>
    <row r="9" spans="1:6">
      <c r="A9" s="35"/>
      <c r="B9" s="77"/>
      <c r="C9" s="36"/>
      <c r="D9" s="36"/>
      <c r="E9" s="36"/>
      <c r="F9" s="36"/>
    </row>
    <row r="10" spans="1:6">
      <c r="A10" s="21"/>
      <c r="B10" s="78"/>
      <c r="C10" s="22"/>
      <c r="D10" s="23"/>
      <c r="E10" s="23"/>
      <c r="F10" s="23" t="s">
        <v>0</v>
      </c>
    </row>
    <row r="11" spans="1:6" ht="47.25">
      <c r="A11" s="24" t="s">
        <v>1</v>
      </c>
      <c r="B11" s="79" t="s">
        <v>265</v>
      </c>
      <c r="C11" s="25" t="s">
        <v>4</v>
      </c>
      <c r="D11" s="2" t="s">
        <v>266</v>
      </c>
      <c r="E11" s="2" t="s">
        <v>267</v>
      </c>
      <c r="F11" s="2" t="s">
        <v>268</v>
      </c>
    </row>
    <row r="12" spans="1:6">
      <c r="A12" s="26"/>
      <c r="B12" s="80" t="s">
        <v>8</v>
      </c>
      <c r="C12" s="27" t="s">
        <v>9</v>
      </c>
      <c r="D12" s="27" t="s">
        <v>10</v>
      </c>
      <c r="E12" s="27" t="s">
        <v>11</v>
      </c>
      <c r="F12" s="27" t="s">
        <v>12</v>
      </c>
    </row>
    <row r="13" spans="1:6">
      <c r="A13" s="129">
        <v>1</v>
      </c>
      <c r="B13" s="130" t="s">
        <v>269</v>
      </c>
      <c r="C13" s="127" t="s">
        <v>270</v>
      </c>
      <c r="D13" s="131">
        <f>D14+D15+D16+D17+D18+D19+D20</f>
        <v>68492.709999999992</v>
      </c>
      <c r="E13" s="131">
        <f t="shared" ref="E13:F13" si="0">E14+E15+E16+E17+E18+E19+E20</f>
        <v>66287.81</v>
      </c>
      <c r="F13" s="131">
        <f t="shared" si="0"/>
        <v>66287.81</v>
      </c>
    </row>
    <row r="14" spans="1:6" ht="47.25">
      <c r="A14" s="28">
        <v>2</v>
      </c>
      <c r="B14" s="81" t="s">
        <v>271</v>
      </c>
      <c r="C14" s="29" t="s">
        <v>272</v>
      </c>
      <c r="D14" s="34">
        <f>'приложение 6'!G107</f>
        <v>1105.6300000000001</v>
      </c>
      <c r="E14" s="34">
        <f>'приложение 6'!H107</f>
        <v>1105.6299999999999</v>
      </c>
      <c r="F14" s="34">
        <f>'приложение 6'!I107</f>
        <v>1105.6299999999999</v>
      </c>
    </row>
    <row r="15" spans="1:6" ht="63">
      <c r="A15" s="129">
        <v>3</v>
      </c>
      <c r="B15" s="81" t="s">
        <v>273</v>
      </c>
      <c r="C15" s="29" t="s">
        <v>274</v>
      </c>
      <c r="D15" s="34">
        <f>'приложение 6'!G638</f>
        <v>6275.08</v>
      </c>
      <c r="E15" s="34">
        <f>'приложение 6'!H638</f>
        <v>6192.2</v>
      </c>
      <c r="F15" s="34">
        <f>'приложение 6'!I638</f>
        <v>6192.2</v>
      </c>
    </row>
    <row r="16" spans="1:6" ht="63">
      <c r="A16" s="28">
        <v>4</v>
      </c>
      <c r="B16" s="81" t="s">
        <v>30</v>
      </c>
      <c r="C16" s="29" t="s">
        <v>275</v>
      </c>
      <c r="D16" s="34">
        <f>'приложение 6'!G19+'приложение 6'!G113</f>
        <v>24194.729999999996</v>
      </c>
      <c r="E16" s="34">
        <f>'приложение 6'!H19+'приложение 6'!H113</f>
        <v>23103.58</v>
      </c>
      <c r="F16" s="34">
        <f>'приложение 6'!I19+'приложение 6'!I113</f>
        <v>23103.58</v>
      </c>
    </row>
    <row r="17" spans="1:6">
      <c r="A17" s="129">
        <v>5</v>
      </c>
      <c r="B17" s="81" t="s">
        <v>72</v>
      </c>
      <c r="C17" s="29" t="s">
        <v>276</v>
      </c>
      <c r="D17" s="126">
        <f>'приложение 6'!G137</f>
        <v>9.9</v>
      </c>
      <c r="E17" s="126">
        <f>'приложение 6'!H137</f>
        <v>0</v>
      </c>
      <c r="F17" s="126">
        <f>'приложение 6'!I137</f>
        <v>0</v>
      </c>
    </row>
    <row r="18" spans="1:6" ht="47.25">
      <c r="A18" s="28">
        <v>6</v>
      </c>
      <c r="B18" s="81" t="s">
        <v>20</v>
      </c>
      <c r="C18" s="29" t="s">
        <v>277</v>
      </c>
      <c r="D18" s="34">
        <f>'приложение 6'!G24+'приложение 6'!G625</f>
        <v>11787.53</v>
      </c>
      <c r="E18" s="34">
        <f>'приложение 6'!H24+'приложение 6'!H625</f>
        <v>10936.56</v>
      </c>
      <c r="F18" s="34">
        <f>'приложение 6'!I24+'приложение 6'!I625</f>
        <v>10936.56</v>
      </c>
    </row>
    <row r="19" spans="1:6">
      <c r="A19" s="129">
        <v>7</v>
      </c>
      <c r="B19" s="81" t="s">
        <v>74</v>
      </c>
      <c r="C19" s="29" t="s">
        <v>278</v>
      </c>
      <c r="D19" s="34">
        <f>'приложение 6'!G147</f>
        <v>350</v>
      </c>
      <c r="E19" s="34">
        <f>'приложение 6'!H147</f>
        <v>350</v>
      </c>
      <c r="F19" s="34">
        <f>'приложение 6'!I147</f>
        <v>350</v>
      </c>
    </row>
    <row r="20" spans="1:6">
      <c r="A20" s="28">
        <v>8</v>
      </c>
      <c r="B20" s="81" t="s">
        <v>78</v>
      </c>
      <c r="C20" s="29" t="s">
        <v>279</v>
      </c>
      <c r="D20" s="34">
        <f>'приложение 6'!G148+'приложение 6'!G279+'приложение 6'!G662+'приложение 6'!G676+'приложение 6'!G710+'приложение 6'!G744+'приложение 6'!G36</f>
        <v>24769.84</v>
      </c>
      <c r="E20" s="34">
        <f>'приложение 6'!H148+'приложение 6'!H279+'приложение 6'!H662+'приложение 6'!H676+'приложение 6'!H710+'приложение 6'!H744+'приложение 6'!H36</f>
        <v>24599.84</v>
      </c>
      <c r="F20" s="34">
        <f>'приложение 6'!I148+'приложение 6'!I279+'приложение 6'!I662+'приложение 6'!I676+'приложение 6'!I710+'приложение 6'!I744+'приложение 6'!I36</f>
        <v>24599.84</v>
      </c>
    </row>
    <row r="21" spans="1:6">
      <c r="A21" s="129">
        <v>9</v>
      </c>
      <c r="B21" s="130" t="s">
        <v>280</v>
      </c>
      <c r="C21" s="127" t="s">
        <v>281</v>
      </c>
      <c r="D21" s="128">
        <f>D22</f>
        <v>1055.3</v>
      </c>
      <c r="E21" s="128">
        <f t="shared" ref="E21:F21" si="1">E22</f>
        <v>1001.6</v>
      </c>
      <c r="F21" s="128">
        <f t="shared" si="1"/>
        <v>0</v>
      </c>
    </row>
    <row r="22" spans="1:6">
      <c r="A22" s="28">
        <v>10</v>
      </c>
      <c r="B22" s="81" t="s">
        <v>38</v>
      </c>
      <c r="C22" s="29" t="s">
        <v>282</v>
      </c>
      <c r="D22" s="34">
        <f>'приложение 6'!G46</f>
        <v>1055.3</v>
      </c>
      <c r="E22" s="34">
        <f>'приложение 6'!H46</f>
        <v>1001.6</v>
      </c>
      <c r="F22" s="34">
        <f>'приложение 6'!I46</f>
        <v>0</v>
      </c>
    </row>
    <row r="23" spans="1:6" ht="31.5">
      <c r="A23" s="129">
        <v>11</v>
      </c>
      <c r="B23" s="130" t="s">
        <v>283</v>
      </c>
      <c r="C23" s="127" t="s">
        <v>284</v>
      </c>
      <c r="D23" s="128">
        <f>D24</f>
        <v>2412.91</v>
      </c>
      <c r="E23" s="128">
        <f t="shared" ref="E23:F23" si="2">E24</f>
        <v>2412.91</v>
      </c>
      <c r="F23" s="128">
        <f t="shared" si="2"/>
        <v>2412.91</v>
      </c>
    </row>
    <row r="24" spans="1:6" ht="47.25">
      <c r="A24" s="28">
        <v>12</v>
      </c>
      <c r="B24" s="81" t="s">
        <v>201</v>
      </c>
      <c r="C24" s="29" t="s">
        <v>285</v>
      </c>
      <c r="D24" s="34">
        <f>'приложение 6'!G611</f>
        <v>2412.91</v>
      </c>
      <c r="E24" s="34">
        <f>'приложение 6'!H611</f>
        <v>2412.91</v>
      </c>
      <c r="F24" s="34">
        <f>'приложение 6'!I611</f>
        <v>2412.91</v>
      </c>
    </row>
    <row r="25" spans="1:6">
      <c r="A25" s="129">
        <v>13</v>
      </c>
      <c r="B25" s="130" t="s">
        <v>286</v>
      </c>
      <c r="C25" s="127" t="s">
        <v>287</v>
      </c>
      <c r="D25" s="131">
        <f>D26+D27+D28+D29+D30</f>
        <v>11210.9</v>
      </c>
      <c r="E25" s="131">
        <f t="shared" ref="E25:F25" si="3">E26+E27+E28+E29+E30</f>
        <v>10625.199999999999</v>
      </c>
      <c r="F25" s="131">
        <f t="shared" si="3"/>
        <v>10636.4</v>
      </c>
    </row>
    <row r="26" spans="1:6">
      <c r="A26" s="28">
        <v>14</v>
      </c>
      <c r="B26" s="81" t="s">
        <v>288</v>
      </c>
      <c r="C26" s="29" t="s">
        <v>289</v>
      </c>
      <c r="D26" s="34">
        <f>'приложение 6'!G52</f>
        <v>500</v>
      </c>
      <c r="E26" s="34">
        <f>'приложение 6'!H52</f>
        <v>0</v>
      </c>
      <c r="F26" s="34">
        <f>'приложение 6'!I52</f>
        <v>0</v>
      </c>
    </row>
    <row r="27" spans="1:6">
      <c r="A27" s="129">
        <v>15</v>
      </c>
      <c r="B27" s="81" t="s">
        <v>92</v>
      </c>
      <c r="C27" s="29" t="s">
        <v>290</v>
      </c>
      <c r="D27" s="34">
        <f>'приложение 6'!G189</f>
        <v>546.9</v>
      </c>
      <c r="E27" s="34">
        <f>'приложение 6'!H189</f>
        <v>546.9</v>
      </c>
      <c r="F27" s="34">
        <f>'приложение 6'!I189</f>
        <v>546.9</v>
      </c>
    </row>
    <row r="28" spans="1:6">
      <c r="A28" s="28">
        <v>16</v>
      </c>
      <c r="B28" s="81" t="s">
        <v>91</v>
      </c>
      <c r="C28" s="29" t="s">
        <v>291</v>
      </c>
      <c r="D28" s="34">
        <f>'приложение 6'!G200</f>
        <v>8963.1</v>
      </c>
      <c r="E28" s="34">
        <f>'приложение 6'!H200</f>
        <v>8963.1</v>
      </c>
      <c r="F28" s="34">
        <f>'приложение 6'!I200</f>
        <v>8963.1</v>
      </c>
    </row>
    <row r="29" spans="1:6">
      <c r="A29" s="129">
        <v>17</v>
      </c>
      <c r="B29" s="81" t="s">
        <v>292</v>
      </c>
      <c r="C29" s="29" t="s">
        <v>293</v>
      </c>
      <c r="D29" s="34">
        <f>'приложение 6'!G206</f>
        <v>433.1</v>
      </c>
      <c r="E29" s="34">
        <f>'приложение 6'!H206</f>
        <v>347.4</v>
      </c>
      <c r="F29" s="34">
        <f>'приложение 6'!I206</f>
        <v>358.6</v>
      </c>
    </row>
    <row r="30" spans="1:6">
      <c r="A30" s="28">
        <v>18</v>
      </c>
      <c r="B30" s="81" t="s">
        <v>105</v>
      </c>
      <c r="C30" s="29" t="s">
        <v>294</v>
      </c>
      <c r="D30" s="34">
        <f>'приложение 6'!G213</f>
        <v>767.8</v>
      </c>
      <c r="E30" s="34">
        <f>'приложение 6'!H213</f>
        <v>767.8</v>
      </c>
      <c r="F30" s="34">
        <f>'приложение 6'!I213</f>
        <v>767.8</v>
      </c>
    </row>
    <row r="31" spans="1:6">
      <c r="A31" s="129">
        <v>19</v>
      </c>
      <c r="B31" s="130" t="s">
        <v>295</v>
      </c>
      <c r="C31" s="127" t="s">
        <v>296</v>
      </c>
      <c r="D31" s="128">
        <f>D32+D33+D34+D35</f>
        <v>229007.7</v>
      </c>
      <c r="E31" s="128">
        <f t="shared" ref="E31:F31" si="4">E32+E33+E34+E35</f>
        <v>58654.880000000005</v>
      </c>
      <c r="F31" s="128">
        <f t="shared" si="4"/>
        <v>51996.600000000006</v>
      </c>
    </row>
    <row r="32" spans="1:6">
      <c r="A32" s="28">
        <v>20</v>
      </c>
      <c r="B32" s="81" t="s">
        <v>297</v>
      </c>
      <c r="C32" s="29" t="s">
        <v>298</v>
      </c>
      <c r="D32" s="34">
        <f>'приложение 6'!G691</f>
        <v>174970.1</v>
      </c>
      <c r="E32" s="34">
        <f>'приложение 6'!H691</f>
        <v>1158.2799999999988</v>
      </c>
      <c r="F32" s="34">
        <f>'приложение 6'!I691</f>
        <v>0</v>
      </c>
    </row>
    <row r="33" spans="1:6">
      <c r="A33" s="129">
        <v>21</v>
      </c>
      <c r="B33" s="81" t="s">
        <v>299</v>
      </c>
      <c r="C33" s="29" t="s">
        <v>300</v>
      </c>
      <c r="D33" s="34">
        <f>'приложение 6'!G226+'приложение 6'!G62</f>
        <v>50037.600000000006</v>
      </c>
      <c r="E33" s="34">
        <f>'приложение 6'!H226+'приложение 6'!H62</f>
        <v>53496.600000000006</v>
      </c>
      <c r="F33" s="34">
        <f>'приложение 6'!I226+'приложение 6'!I62</f>
        <v>47996.600000000006</v>
      </c>
    </row>
    <row r="34" spans="1:6">
      <c r="A34" s="28">
        <v>22</v>
      </c>
      <c r="B34" s="81" t="s">
        <v>301</v>
      </c>
      <c r="C34" s="29" t="s">
        <v>302</v>
      </c>
      <c r="D34" s="34">
        <f>'приложение 6'!G75</f>
        <v>4000</v>
      </c>
      <c r="E34" s="34">
        <f>'приложение 6'!H75</f>
        <v>4000</v>
      </c>
      <c r="F34" s="34">
        <f>'приложение 6'!I75</f>
        <v>4000</v>
      </c>
    </row>
    <row r="35" spans="1:6" ht="31.5">
      <c r="A35" s="129">
        <v>23</v>
      </c>
      <c r="B35" s="81" t="s">
        <v>303</v>
      </c>
      <c r="C35" s="29" t="s">
        <v>304</v>
      </c>
      <c r="D35" s="34">
        <v>0</v>
      </c>
      <c r="E35" s="34">
        <v>0</v>
      </c>
      <c r="F35" s="34">
        <v>0</v>
      </c>
    </row>
    <row r="36" spans="1:6">
      <c r="A36" s="28">
        <v>24</v>
      </c>
      <c r="B36" s="130" t="s">
        <v>305</v>
      </c>
      <c r="C36" s="127" t="s">
        <v>306</v>
      </c>
      <c r="D36" s="128">
        <f>D37+D38+D39+D40</f>
        <v>472662.72</v>
      </c>
      <c r="E36" s="128">
        <f t="shared" ref="E36:F36" si="5">E37+E38+E39+E40</f>
        <v>466462.71999999997</v>
      </c>
      <c r="F36" s="128">
        <f t="shared" si="5"/>
        <v>467462.72</v>
      </c>
    </row>
    <row r="37" spans="1:6">
      <c r="A37" s="129">
        <v>25</v>
      </c>
      <c r="B37" s="81" t="s">
        <v>307</v>
      </c>
      <c r="C37" s="29" t="s">
        <v>308</v>
      </c>
      <c r="D37" s="34">
        <f>'приложение 6'!G300</f>
        <v>154036.38999999998</v>
      </c>
      <c r="E37" s="34">
        <f>'приложение 6'!H300</f>
        <v>151036.38999999998</v>
      </c>
      <c r="F37" s="34">
        <f>'приложение 6'!I300</f>
        <v>151036.38999999998</v>
      </c>
    </row>
    <row r="38" spans="1:6">
      <c r="A38" s="28">
        <v>26</v>
      </c>
      <c r="B38" s="81" t="s">
        <v>155</v>
      </c>
      <c r="C38" s="29" t="s">
        <v>309</v>
      </c>
      <c r="D38" s="34">
        <f>'приложение 6'!G416+'приложение 6'!G329</f>
        <v>283566.46000000002</v>
      </c>
      <c r="E38" s="34">
        <f>'приложение 6'!H416+'приложение 6'!H329</f>
        <v>283566.46000000002</v>
      </c>
      <c r="F38" s="34">
        <f>'приложение 6'!I416+'приложение 6'!I329</f>
        <v>283566.46000000002</v>
      </c>
    </row>
    <row r="39" spans="1:6">
      <c r="A39" s="129">
        <v>27</v>
      </c>
      <c r="B39" s="81" t="s">
        <v>174</v>
      </c>
      <c r="C39" s="29" t="s">
        <v>310</v>
      </c>
      <c r="D39" s="34">
        <f>'приложение 6'!G424+'приложение 6'!G376</f>
        <v>6698.8200000000006</v>
      </c>
      <c r="E39" s="34">
        <f>'приложение 6'!H424+'приложение 6'!H376</f>
        <v>5498.8200000000006</v>
      </c>
      <c r="F39" s="34">
        <f>'приложение 6'!I424+'приложение 6'!I376</f>
        <v>5498.8200000000006</v>
      </c>
    </row>
    <row r="40" spans="1:6">
      <c r="A40" s="28">
        <v>28</v>
      </c>
      <c r="B40" s="81" t="s">
        <v>123</v>
      </c>
      <c r="C40" s="29" t="s">
        <v>311</v>
      </c>
      <c r="D40" s="34">
        <f>'приложение 6'!G247+'приложение 6'!G383+'приложение 6'!G723</f>
        <v>28361.049999999996</v>
      </c>
      <c r="E40" s="34">
        <f>'приложение 6'!H247+'приложение 6'!H383+'приложение 6'!H723</f>
        <v>26361.05</v>
      </c>
      <c r="F40" s="34">
        <f>'приложение 6'!I247+'приложение 6'!I383+'приложение 6'!I723</f>
        <v>27361.05</v>
      </c>
    </row>
    <row r="41" spans="1:6">
      <c r="A41" s="129">
        <v>29</v>
      </c>
      <c r="B41" s="130" t="s">
        <v>312</v>
      </c>
      <c r="C41" s="127" t="s">
        <v>313</v>
      </c>
      <c r="D41" s="128">
        <f>D42+D43</f>
        <v>58848.58</v>
      </c>
      <c r="E41" s="128">
        <f t="shared" ref="E41:F41" si="6">E42+E43</f>
        <v>52876.88</v>
      </c>
      <c r="F41" s="128">
        <f t="shared" si="6"/>
        <v>52765.18</v>
      </c>
    </row>
    <row r="42" spans="1:6">
      <c r="A42" s="28">
        <v>30</v>
      </c>
      <c r="B42" s="81" t="s">
        <v>164</v>
      </c>
      <c r="C42" s="29" t="s">
        <v>314</v>
      </c>
      <c r="D42" s="34">
        <f>'приложение 6'!G466</f>
        <v>51878.26</v>
      </c>
      <c r="E42" s="34">
        <f>'приложение 6'!H466</f>
        <v>45906.559999999998</v>
      </c>
      <c r="F42" s="34">
        <f>'приложение 6'!I466</f>
        <v>45794.86</v>
      </c>
    </row>
    <row r="43" spans="1:6">
      <c r="A43" s="129">
        <v>31</v>
      </c>
      <c r="B43" s="81" t="s">
        <v>188</v>
      </c>
      <c r="C43" s="29" t="s">
        <v>315</v>
      </c>
      <c r="D43" s="34">
        <f>'приложение 6'!G516</f>
        <v>6970.32</v>
      </c>
      <c r="E43" s="34">
        <f>'приложение 6'!H516</f>
        <v>6970.32</v>
      </c>
      <c r="F43" s="34">
        <f>'приложение 6'!I516</f>
        <v>6970.32</v>
      </c>
    </row>
    <row r="44" spans="1:6">
      <c r="A44" s="28">
        <v>32</v>
      </c>
      <c r="B44" s="130" t="s">
        <v>316</v>
      </c>
      <c r="C44" s="127" t="s">
        <v>317</v>
      </c>
      <c r="D44" s="128">
        <f>D45+D46+D47+D48+D49</f>
        <v>48799.890000000007</v>
      </c>
      <c r="E44" s="128">
        <f t="shared" ref="E44:F44" si="7">E45+E46+E47+E48+E49</f>
        <v>48799.890000000007</v>
      </c>
      <c r="F44" s="128">
        <f t="shared" si="7"/>
        <v>48799.890000000007</v>
      </c>
    </row>
    <row r="45" spans="1:6">
      <c r="A45" s="129">
        <v>33</v>
      </c>
      <c r="B45" s="81" t="s">
        <v>223</v>
      </c>
      <c r="C45" s="29" t="s">
        <v>318</v>
      </c>
      <c r="D45" s="34">
        <f>'приложение 6'!G539</f>
        <v>490</v>
      </c>
      <c r="E45" s="34">
        <f>'приложение 6'!H539</f>
        <v>490</v>
      </c>
      <c r="F45" s="34">
        <f>'приложение 6'!I539</f>
        <v>490</v>
      </c>
    </row>
    <row r="46" spans="1:6">
      <c r="A46" s="28">
        <v>34</v>
      </c>
      <c r="B46" s="81" t="s">
        <v>234</v>
      </c>
      <c r="C46" s="29" t="s">
        <v>319</v>
      </c>
      <c r="D46" s="34">
        <f>'приложение 6'!G546</f>
        <v>28251.4</v>
      </c>
      <c r="E46" s="34">
        <f>'приложение 6'!H546</f>
        <v>28251.4</v>
      </c>
      <c r="F46" s="34">
        <f>'приложение 6'!I546</f>
        <v>28251.4</v>
      </c>
    </row>
    <row r="47" spans="1:6">
      <c r="A47" s="129">
        <v>35</v>
      </c>
      <c r="B47" s="81" t="s">
        <v>240</v>
      </c>
      <c r="C47" s="29" t="s">
        <v>320</v>
      </c>
      <c r="D47" s="34">
        <f>'приложение 6'!G259+'приложение 6'!G558+'приложение 6'!G407</f>
        <v>9797.7000000000007</v>
      </c>
      <c r="E47" s="34">
        <f>'приложение 6'!H259+'приложение 6'!H558+'приложение 6'!H407</f>
        <v>9797.7000000000007</v>
      </c>
      <c r="F47" s="34">
        <f>'приложение 6'!I259+'приложение 6'!I558+'приложение 6'!I407</f>
        <v>9797.7000000000007</v>
      </c>
    </row>
    <row r="48" spans="1:6">
      <c r="A48" s="28">
        <v>36</v>
      </c>
      <c r="B48" s="81" t="s">
        <v>132</v>
      </c>
      <c r="C48" s="29" t="s">
        <v>321</v>
      </c>
      <c r="D48" s="34">
        <f>'приложение 6'!G266</f>
        <v>1386</v>
      </c>
      <c r="E48" s="34">
        <f>'приложение 6'!H266</f>
        <v>1386</v>
      </c>
      <c r="F48" s="34">
        <f>'приложение 6'!I266</f>
        <v>1386</v>
      </c>
    </row>
    <row r="49" spans="1:6">
      <c r="A49" s="129">
        <v>37</v>
      </c>
      <c r="B49" s="81" t="s">
        <v>246</v>
      </c>
      <c r="C49" s="29" t="s">
        <v>322</v>
      </c>
      <c r="D49" s="34">
        <f>'приложение 6'!G568</f>
        <v>8874.7900000000009</v>
      </c>
      <c r="E49" s="34">
        <f>'приложение 6'!H568</f>
        <v>8874.7900000000009</v>
      </c>
      <c r="F49" s="34">
        <f>'приложение 6'!I568</f>
        <v>8874.7900000000009</v>
      </c>
    </row>
    <row r="50" spans="1:6">
      <c r="A50" s="28">
        <v>38</v>
      </c>
      <c r="B50" s="132" t="s">
        <v>469</v>
      </c>
      <c r="C50" s="127">
        <v>1100</v>
      </c>
      <c r="D50" s="128">
        <f>D51</f>
        <v>2000</v>
      </c>
      <c r="E50" s="128">
        <f t="shared" ref="E50:F50" si="8">E51</f>
        <v>0</v>
      </c>
      <c r="F50" s="128">
        <f t="shared" si="8"/>
        <v>0</v>
      </c>
    </row>
    <row r="51" spans="1:6" ht="31.5">
      <c r="A51" s="129">
        <v>39</v>
      </c>
      <c r="B51" s="98" t="s">
        <v>464</v>
      </c>
      <c r="C51" s="29">
        <v>1105</v>
      </c>
      <c r="D51" s="34">
        <f>'приложение 6'!G735</f>
        <v>2000</v>
      </c>
      <c r="E51" s="34">
        <f>'приложение 6'!H735</f>
        <v>0</v>
      </c>
      <c r="F51" s="34">
        <f>'приложение 6'!I735</f>
        <v>0</v>
      </c>
    </row>
    <row r="52" spans="1:6" ht="31.5">
      <c r="A52" s="28">
        <v>40</v>
      </c>
      <c r="B52" s="132" t="s">
        <v>478</v>
      </c>
      <c r="C52" s="127">
        <v>1300</v>
      </c>
      <c r="D52" s="128">
        <f>D53</f>
        <v>412.5</v>
      </c>
      <c r="E52" s="128">
        <f t="shared" ref="E52:F52" si="9">E53</f>
        <v>412.5</v>
      </c>
      <c r="F52" s="128">
        <f t="shared" si="9"/>
        <v>412.5</v>
      </c>
    </row>
    <row r="53" spans="1:6" ht="31.5">
      <c r="A53" s="129">
        <v>41</v>
      </c>
      <c r="B53" s="115" t="s">
        <v>474</v>
      </c>
      <c r="C53" s="29">
        <v>1301</v>
      </c>
      <c r="D53" s="34">
        <f>'приложение 6'!G86</f>
        <v>412.5</v>
      </c>
      <c r="E53" s="34">
        <f>'приложение 6'!H86</f>
        <v>412.5</v>
      </c>
      <c r="F53" s="34">
        <f>'приложение 6'!I86</f>
        <v>412.5</v>
      </c>
    </row>
    <row r="54" spans="1:6" ht="47.25">
      <c r="A54" s="28">
        <v>42</v>
      </c>
      <c r="B54" s="130" t="s">
        <v>323</v>
      </c>
      <c r="C54" s="127" t="s">
        <v>324</v>
      </c>
      <c r="D54" s="128">
        <f>D55+D56</f>
        <v>68243.63</v>
      </c>
      <c r="E54" s="128">
        <f t="shared" ref="E54:F54" si="10">E55+E56</f>
        <v>58844.53</v>
      </c>
      <c r="F54" s="128">
        <f t="shared" si="10"/>
        <v>58844.53</v>
      </c>
    </row>
    <row r="55" spans="1:6" ht="47.25">
      <c r="A55" s="129">
        <v>43</v>
      </c>
      <c r="B55" s="81" t="s">
        <v>48</v>
      </c>
      <c r="C55" s="29" t="s">
        <v>325</v>
      </c>
      <c r="D55" s="34">
        <f>'приложение 6'!G88</f>
        <v>44628.29</v>
      </c>
      <c r="E55" s="34">
        <f>'приложение 6'!H88</f>
        <v>35229.19</v>
      </c>
      <c r="F55" s="34">
        <f>'приложение 6'!I88</f>
        <v>35229.19</v>
      </c>
    </row>
    <row r="56" spans="1:6">
      <c r="A56" s="28">
        <v>44</v>
      </c>
      <c r="B56" s="81" t="s">
        <v>58</v>
      </c>
      <c r="C56" s="29" t="s">
        <v>326</v>
      </c>
      <c r="D56" s="34">
        <f>'приложение 6'!G99</f>
        <v>23615.34</v>
      </c>
      <c r="E56" s="34">
        <f>'приложение 6'!H99</f>
        <v>23615.34</v>
      </c>
      <c r="F56" s="34">
        <f>'приложение 6'!I99</f>
        <v>23615.34</v>
      </c>
    </row>
    <row r="57" spans="1:6">
      <c r="A57" s="129">
        <v>45</v>
      </c>
      <c r="B57" s="81" t="s">
        <v>327</v>
      </c>
      <c r="C57" s="29"/>
      <c r="D57" s="34"/>
      <c r="E57" s="34">
        <f>'приложение 6'!H755</f>
        <v>23412.9</v>
      </c>
      <c r="F57" s="34">
        <f>'приложение 6'!I755</f>
        <v>53167.12</v>
      </c>
    </row>
    <row r="58" spans="1:6">
      <c r="A58" s="213" t="s">
        <v>328</v>
      </c>
      <c r="B58" s="213"/>
      <c r="C58" s="127" t="s">
        <v>329</v>
      </c>
      <c r="D58" s="128">
        <f>D13+D21+D23+D25+D31+D36+D41+D44+D54+D50+D52</f>
        <v>963146.84</v>
      </c>
      <c r="E58" s="128">
        <f>E13+E21+E23+E25+E31+E36+E41+E44+E54+E50+E52+E57</f>
        <v>789791.82000000007</v>
      </c>
      <c r="F58" s="128">
        <f>F13+F21+F23+F25+F31+F36+F41+F44+F54+F50+F52+F57</f>
        <v>812785.66</v>
      </c>
    </row>
    <row r="60" spans="1:6">
      <c r="D60" s="91">
        <f>D58-'приложение 6'!G756</f>
        <v>0</v>
      </c>
      <c r="E60" s="91">
        <f>E58-'приложение 6'!H756</f>
        <v>0</v>
      </c>
      <c r="F60" s="91">
        <f>F58-'приложение 6'!I756</f>
        <v>0</v>
      </c>
    </row>
  </sheetData>
  <mergeCells count="2">
    <mergeCell ref="A8:F8"/>
    <mergeCell ref="A58:B58"/>
  </mergeCells>
  <pageMargins left="0.3" right="0.18" top="0.74803149606299213" bottom="0.31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6</vt:lpstr>
      <vt:lpstr>приложение 7</vt:lpstr>
      <vt:lpstr>приложение 5</vt:lpstr>
      <vt:lpstr>'приложение 6'!Заголовки_для_печати</vt:lpstr>
      <vt:lpstr>'приложение 7'!Заголовки_для_печати</vt:lpstr>
      <vt:lpstr>'приложение 5'!Область_печати</vt:lpstr>
      <vt:lpstr>'приложение 6'!Область_печати</vt:lpstr>
      <vt:lpstr>'приложение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2017-04-07T03:31:33Z</dcterms:modified>
</cp:coreProperties>
</file>