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7" i="3"/>
  <c r="D6"/>
  <c r="B4"/>
  <c r="B7" s="1"/>
  <c r="B4" i="2"/>
  <c r="B5"/>
  <c r="B6" l="1"/>
  <c r="E6" l="1"/>
  <c r="D6"/>
  <c r="C6"/>
  <c r="E25" i="1" l="1"/>
  <c r="D25"/>
  <c r="H25"/>
  <c r="G17"/>
  <c r="I17" s="1"/>
  <c r="G21"/>
  <c r="I21" s="1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5"/>
  <c r="E24"/>
  <c r="E23"/>
  <c r="G23" s="1"/>
  <c r="I23" s="1"/>
  <c r="E22"/>
  <c r="G22" s="1"/>
  <c r="I22" s="1"/>
  <c r="C15"/>
  <c r="E15" s="1"/>
  <c r="G15" s="1"/>
  <c r="I15" s="1"/>
  <c r="E21"/>
  <c r="E20"/>
  <c r="G20" s="1"/>
  <c r="I20" s="1"/>
  <c r="E19"/>
  <c r="G19" s="1"/>
  <c r="I19" s="1"/>
  <c r="E18"/>
  <c r="G18" s="1"/>
  <c r="I18" s="1"/>
  <c r="E17"/>
  <c r="E16"/>
  <c r="G16" s="1"/>
  <c r="I16" s="1"/>
  <c r="E12"/>
  <c r="G12" s="1"/>
  <c r="I12" s="1"/>
  <c r="E13"/>
  <c r="G13" s="1"/>
  <c r="I13" s="1"/>
  <c r="E14"/>
  <c r="G14" s="1"/>
  <c r="I14" s="1"/>
  <c r="C9"/>
  <c r="E9" s="1"/>
  <c r="G9" s="1"/>
  <c r="I9" s="1"/>
  <c r="C10"/>
  <c r="E10" s="1"/>
  <c r="G10" s="1"/>
  <c r="I10" s="1"/>
  <c r="E6"/>
  <c r="G6" s="1"/>
  <c r="I6" s="1"/>
  <c r="E7"/>
  <c r="G7" s="1"/>
  <c r="I7" s="1"/>
  <c r="E8"/>
  <c r="G8" s="1"/>
  <c r="I8" s="1"/>
  <c r="E11"/>
  <c r="G11" s="1"/>
  <c r="I11" s="1"/>
  <c r="E5"/>
  <c r="G5" s="1"/>
  <c r="I5" s="1"/>
  <c r="G24" l="1"/>
  <c r="I24" s="1"/>
  <c r="I25" s="1"/>
  <c r="C25"/>
</calcChain>
</file>

<file path=xl/sharedStrings.xml><?xml version="1.0" encoding="utf-8"?>
<sst xmlns="http://schemas.openxmlformats.org/spreadsheetml/2006/main" count="45" uniqueCount="44">
  <si>
    <t xml:space="preserve">Наименование </t>
  </si>
  <si>
    <t>Предельная численность работников органов местного самоуправления и муниципальных органов муниципальных образований 
(за исключением работников по охране, обслуживанию административных зданий и водителей), муниципальных служащих, депутатов и членов выборных органов местного самоуправления, осуществляющих свои полномочия 
на постоянной основе, а также глав муниципальных образований 
с учетом сельских, городских поселений Красноярского края, входящих 
в состав муниципального района Красноярского края, установленная по i-му муниципальному образованию в соответствии с постановлением Совета администрации Красноярского края от 14.11.2006 № 348-п «О формировании прогноза расходов консолидированного бюджета Красноярского края 
на содержание органов местного самоуправления и муниципальных органов»</t>
  </si>
  <si>
    <t>Среднесписочная численность работников учреждений за 1 полугодие 2024 года (без учета предельной численности работником в соответствии с Постановлением правительства красноярского края №348 п от 14.11.2006)</t>
  </si>
  <si>
    <t>Общая численность</t>
  </si>
  <si>
    <t>Размер специальной краевой выплаты</t>
  </si>
  <si>
    <t>Финансово-экономическое управление администрации Мотыгинского района</t>
  </si>
  <si>
    <t>Администрация Мотыгинского района</t>
  </si>
  <si>
    <t>Контрольно-счетный орган Млтыгинского района</t>
  </si>
  <si>
    <t>Мотыгинский районный Совет депутатов</t>
  </si>
  <si>
    <t>Централизованная бухгалтерия</t>
  </si>
  <si>
    <t>ЕДДС</t>
  </si>
  <si>
    <t xml:space="preserve">Архив </t>
  </si>
  <si>
    <t>Служба земельно-имущественных отношений</t>
  </si>
  <si>
    <t>Администрация Первомайского сельсовета</t>
  </si>
  <si>
    <t>Управление культуры</t>
  </si>
  <si>
    <t>Управление образования</t>
  </si>
  <si>
    <t>Администрация Машуковского сельсовета</t>
  </si>
  <si>
    <t>Администрация Кулаковского сельсовета</t>
  </si>
  <si>
    <t>Администрация Новоангарского сельсовета</t>
  </si>
  <si>
    <t>Администрация Орджоникидзевского сельсовета</t>
  </si>
  <si>
    <t>Администрация Рыбинского сельсовета</t>
  </si>
  <si>
    <t>Администрация Южно-Енисейского сельсовета</t>
  </si>
  <si>
    <t>Администрация Кирсантьевского сельсовета</t>
  </si>
  <si>
    <t>Администрация поселка Раздолинск</t>
  </si>
  <si>
    <t>Администрация поселка Мотыгино</t>
  </si>
  <si>
    <t>№п/п</t>
  </si>
  <si>
    <t>Годовой объем средств</t>
  </si>
  <si>
    <t>Предусмотрено решением о бюджете</t>
  </si>
  <si>
    <t>Итого</t>
  </si>
  <si>
    <t>Расчет объема средств в соответсвии с пунктом 2.2 постановления Правительства Красноярского края №908-п от 23.12.2020</t>
  </si>
  <si>
    <t>Наименование</t>
  </si>
  <si>
    <t>образование</t>
  </si>
  <si>
    <t>культура</t>
  </si>
  <si>
    <t>Уровень средней заработной платы педагогических работников муниципальных учреждений дополнительного образования по Мотыгинскому район, предусмотренный в бюджете</t>
  </si>
  <si>
    <t>Уровень средней заработной платы педагогических работников муниципальных учреждений дополнительного образования по Мотыгинскому район, планируемый к достижению за год</t>
  </si>
  <si>
    <t xml:space="preserve">Списочная численность педагогических работников муниципальных цчреждений дополнительного образования по Мотыгинскому району </t>
  </si>
  <si>
    <t>Объем средств на увеличение фондов оплаты труда педагогических работников муниципальных учреждений дополнительного образования, . руб.)</t>
  </si>
  <si>
    <t>Уовень средней заработной платы работников учреждений культуры по Мотыгинскому району, предусмотренный в бюджете</t>
  </si>
  <si>
    <t>Уовень средней заработной платы работников учреждений культуры по Мотыгинскому району, планируемый к достижению за год</t>
  </si>
  <si>
    <t>Списочная численность работников учреждений культуры по Мотыгинскому району человек</t>
  </si>
  <si>
    <t>Объем средств на увеличение фондов оплаты труда работников учреждений культуры, руб.)</t>
  </si>
  <si>
    <t>Распределение средств дотации на оплату специальной краевой выплаты на 4 квартал 2024 года</t>
  </si>
  <si>
    <t>Специальная краевая выплата на 4 квартал</t>
  </si>
  <si>
    <t>Расчет е фонда оплаты труда педагогических работников муниципальных учреждений дополнительного образования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</si>
</sst>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\ _₽_-;\-* #,##0.0\ _₽_-;_-* &quot;-&quot;?\ _₽_-;_-@_-"/>
    <numFmt numFmtId="165" formatCode="_-* #,##0\ _₽_-;\-* #,##0\ _₽_-;_-* &quot;-&quot;??\ _₽_-;_-@_-"/>
    <numFmt numFmtId="166" formatCode="_-* #,##0\ _₽_-;\-* #,##0\ _₽_-;_-* &quot;-&quot;?\ _₽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i/>
      <sz val="8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43" fontId="0" fillId="0" borderId="0" xfId="0" applyNumberFormat="1"/>
    <xf numFmtId="0" fontId="3" fillId="0" borderId="1" xfId="0" applyNumberFormat="1" applyFont="1" applyBorder="1" applyAlignment="1">
      <alignment horizontal="center" vertical="center" wrapText="1"/>
    </xf>
    <xf numFmtId="43" fontId="0" fillId="0" borderId="1" xfId="1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3" fontId="0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/>
    <xf numFmtId="43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43" fontId="0" fillId="0" borderId="0" xfId="1" applyFont="1"/>
    <xf numFmtId="0" fontId="6" fillId="0" borderId="0" xfId="2" applyAlignment="1" applyProtection="1"/>
    <xf numFmtId="49" fontId="5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166" fontId="0" fillId="0" borderId="1" xfId="0" applyNumberFormat="1" applyFill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43" fontId="0" fillId="0" borderId="1" xfId="1" applyNumberFormat="1" applyFont="1" applyBorder="1" applyAlignment="1"/>
    <xf numFmtId="0" fontId="2" fillId="3" borderId="1" xfId="0" applyFont="1" applyFill="1" applyBorder="1"/>
    <xf numFmtId="165" fontId="0" fillId="3" borderId="1" xfId="1" applyNumberFormat="1" applyFont="1" applyFill="1" applyBorder="1" applyAlignment="1">
      <alignment horizontal="center"/>
    </xf>
    <xf numFmtId="43" fontId="0" fillId="0" borderId="1" xfId="1" applyNumberFormat="1" applyFont="1" applyBorder="1" applyAlignment="1">
      <alignment horizontal="center"/>
    </xf>
    <xf numFmtId="43" fontId="2" fillId="3" borderId="1" xfId="1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5" fontId="0" fillId="0" borderId="0" xfId="1" applyNumberFormat="1" applyFont="1"/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43" fontId="7" fillId="0" borderId="1" xfId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3" fontId="7" fillId="0" borderId="1" xfId="0" applyNumberFormat="1" applyFont="1" applyBorder="1"/>
    <xf numFmtId="0" fontId="7" fillId="0" borderId="1" xfId="0" applyFont="1" applyBorder="1"/>
    <xf numFmtId="0" fontId="7" fillId="2" borderId="1" xfId="0" applyFont="1" applyFill="1" applyBorder="1"/>
    <xf numFmtId="43" fontId="7" fillId="2" borderId="1" xfId="1" applyFont="1" applyFill="1" applyBorder="1"/>
    <xf numFmtId="43" fontId="7" fillId="2" borderId="1" xfId="0" applyNumberFormat="1" applyFont="1" applyFill="1" applyBorder="1"/>
    <xf numFmtId="43" fontId="7" fillId="0" borderId="0" xfId="0" applyNumberFormat="1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26"/>
  <sheetViews>
    <sheetView workbookViewId="0">
      <selection activeCell="G4" sqref="G4"/>
    </sheetView>
  </sheetViews>
  <sheetFormatPr defaultRowHeight="15"/>
  <cols>
    <col min="1" max="1" width="9.140625" style="26"/>
    <col min="2" max="2" width="45.7109375" style="26" customWidth="1"/>
    <col min="3" max="3" width="26.85546875" style="26" customWidth="1"/>
    <col min="4" max="4" width="60.85546875" style="26" customWidth="1"/>
    <col min="5" max="5" width="18.7109375" style="26" customWidth="1"/>
    <col min="6" max="6" width="22.85546875" style="26" customWidth="1"/>
    <col min="7" max="7" width="16.42578125" style="26" customWidth="1"/>
    <col min="8" max="8" width="17" style="26" customWidth="1"/>
    <col min="9" max="9" width="18.140625" style="26" customWidth="1"/>
    <col min="10" max="10" width="20" style="26" customWidth="1"/>
    <col min="11" max="11" width="13.140625" style="26" customWidth="1"/>
    <col min="12" max="16384" width="9.140625" style="26"/>
  </cols>
  <sheetData>
    <row r="2" spans="1:9" ht="20.25">
      <c r="A2" s="40" t="s">
        <v>41</v>
      </c>
      <c r="B2" s="40"/>
      <c r="C2" s="40"/>
      <c r="D2" s="40"/>
      <c r="E2" s="40"/>
      <c r="F2" s="40"/>
      <c r="G2" s="40"/>
      <c r="H2" s="40"/>
      <c r="I2" s="40"/>
    </row>
    <row r="4" spans="1:9" s="29" customFormat="1" ht="270">
      <c r="A4" s="27" t="s">
        <v>25</v>
      </c>
      <c r="B4" s="27" t="s">
        <v>0</v>
      </c>
      <c r="C4" s="28" t="s">
        <v>2</v>
      </c>
      <c r="D4" s="28" t="s">
        <v>1</v>
      </c>
      <c r="E4" s="27" t="s">
        <v>3</v>
      </c>
      <c r="F4" s="28" t="s">
        <v>4</v>
      </c>
      <c r="G4" s="28" t="s">
        <v>26</v>
      </c>
      <c r="H4" s="28" t="s">
        <v>27</v>
      </c>
      <c r="I4" s="28" t="s">
        <v>42</v>
      </c>
    </row>
    <row r="5" spans="1:9" ht="30">
      <c r="A5" s="30">
        <v>1</v>
      </c>
      <c r="B5" s="31" t="s">
        <v>5</v>
      </c>
      <c r="C5" s="32">
        <v>4.7542554429999999</v>
      </c>
      <c r="D5" s="27">
        <v>15</v>
      </c>
      <c r="E5" s="33">
        <f>C5+D5</f>
        <v>19.754255442999998</v>
      </c>
      <c r="F5" s="27">
        <f>5400*1.302</f>
        <v>7030.8</v>
      </c>
      <c r="G5" s="32">
        <f>E5*F5*12</f>
        <v>1666658.6300237328</v>
      </c>
      <c r="H5" s="32">
        <v>1265544</v>
      </c>
      <c r="I5" s="34">
        <f>G5-H5</f>
        <v>401114.63002373278</v>
      </c>
    </row>
    <row r="6" spans="1:9">
      <c r="A6" s="30">
        <v>2</v>
      </c>
      <c r="B6" s="35" t="s">
        <v>6</v>
      </c>
      <c r="C6" s="32">
        <v>5.2850000000000001</v>
      </c>
      <c r="D6" s="27">
        <v>30</v>
      </c>
      <c r="E6" s="33">
        <f t="shared" ref="E6:E24" si="0">C6+D6</f>
        <v>35.284999999999997</v>
      </c>
      <c r="F6" s="27">
        <f t="shared" ref="F6:F24" si="1">5400*1.302</f>
        <v>7030.8</v>
      </c>
      <c r="G6" s="32">
        <f t="shared" ref="G6:G24" si="2">E6*F6*12</f>
        <v>2976981.3360000001</v>
      </c>
      <c r="H6" s="32">
        <v>2390470.6</v>
      </c>
      <c r="I6" s="34">
        <f t="shared" ref="I6:I24" si="3">G6-H6</f>
        <v>586510.73600000003</v>
      </c>
    </row>
    <row r="7" spans="1:9">
      <c r="A7" s="30">
        <v>3</v>
      </c>
      <c r="B7" s="35" t="s">
        <v>7</v>
      </c>
      <c r="C7" s="32">
        <v>0</v>
      </c>
      <c r="D7" s="27">
        <v>3</v>
      </c>
      <c r="E7" s="33">
        <f t="shared" si="0"/>
        <v>3</v>
      </c>
      <c r="F7" s="27">
        <f t="shared" si="1"/>
        <v>7030.8</v>
      </c>
      <c r="G7" s="32">
        <f t="shared" si="2"/>
        <v>253108.80000000002</v>
      </c>
      <c r="H7" s="32">
        <v>189832</v>
      </c>
      <c r="I7" s="34">
        <f t="shared" si="3"/>
        <v>63276.800000000017</v>
      </c>
    </row>
    <row r="8" spans="1:9">
      <c r="A8" s="30">
        <v>4</v>
      </c>
      <c r="B8" s="35" t="s">
        <v>8</v>
      </c>
      <c r="C8" s="32">
        <v>0.9</v>
      </c>
      <c r="D8" s="27">
        <v>4</v>
      </c>
      <c r="E8" s="33">
        <f t="shared" si="0"/>
        <v>4.9000000000000004</v>
      </c>
      <c r="F8" s="27">
        <f t="shared" si="1"/>
        <v>7030.8</v>
      </c>
      <c r="G8" s="32">
        <f t="shared" si="2"/>
        <v>413411.04000000004</v>
      </c>
      <c r="H8" s="32">
        <v>267170.40000000002</v>
      </c>
      <c r="I8" s="34">
        <f t="shared" si="3"/>
        <v>146240.64000000001</v>
      </c>
    </row>
    <row r="9" spans="1:9">
      <c r="A9" s="30">
        <v>5</v>
      </c>
      <c r="B9" s="35" t="s">
        <v>9</v>
      </c>
      <c r="C9" s="32">
        <f>76+32.4</f>
        <v>108.4</v>
      </c>
      <c r="D9" s="27">
        <v>0</v>
      </c>
      <c r="E9" s="33">
        <f t="shared" si="0"/>
        <v>108.4</v>
      </c>
      <c r="F9" s="27">
        <f t="shared" si="1"/>
        <v>7030.8</v>
      </c>
      <c r="G9" s="32">
        <f t="shared" si="2"/>
        <v>9145664.6400000006</v>
      </c>
      <c r="H9" s="32">
        <v>6833938</v>
      </c>
      <c r="I9" s="34">
        <f t="shared" si="3"/>
        <v>2311726.6400000006</v>
      </c>
    </row>
    <row r="10" spans="1:9">
      <c r="A10" s="30">
        <v>6</v>
      </c>
      <c r="B10" s="35" t="s">
        <v>10</v>
      </c>
      <c r="C10" s="32">
        <f>8.8+1</f>
        <v>9.8000000000000007</v>
      </c>
      <c r="D10" s="27">
        <v>0</v>
      </c>
      <c r="E10" s="33">
        <f t="shared" si="0"/>
        <v>9.8000000000000007</v>
      </c>
      <c r="F10" s="27">
        <f t="shared" si="1"/>
        <v>7030.8</v>
      </c>
      <c r="G10" s="32">
        <f t="shared" si="2"/>
        <v>826822.08000000007</v>
      </c>
      <c r="H10" s="32">
        <v>696049</v>
      </c>
      <c r="I10" s="34">
        <f t="shared" si="3"/>
        <v>130773.08000000007</v>
      </c>
    </row>
    <row r="11" spans="1:9">
      <c r="A11" s="30">
        <v>7</v>
      </c>
      <c r="B11" s="35" t="s">
        <v>11</v>
      </c>
      <c r="C11" s="32">
        <v>3</v>
      </c>
      <c r="D11" s="27">
        <v>0</v>
      </c>
      <c r="E11" s="33">
        <f t="shared" si="0"/>
        <v>3</v>
      </c>
      <c r="F11" s="27">
        <f t="shared" si="1"/>
        <v>7030.8</v>
      </c>
      <c r="G11" s="32">
        <f t="shared" si="2"/>
        <v>253108.80000000002</v>
      </c>
      <c r="H11" s="32">
        <v>191097</v>
      </c>
      <c r="I11" s="34">
        <f t="shared" si="3"/>
        <v>62011.800000000017</v>
      </c>
    </row>
    <row r="12" spans="1:9">
      <c r="A12" s="30">
        <v>8</v>
      </c>
      <c r="B12" s="35" t="s">
        <v>12</v>
      </c>
      <c r="C12" s="32">
        <v>9.1999999999999993</v>
      </c>
      <c r="D12" s="27">
        <v>0</v>
      </c>
      <c r="E12" s="33">
        <f t="shared" si="0"/>
        <v>9.1999999999999993</v>
      </c>
      <c r="F12" s="27">
        <f t="shared" si="1"/>
        <v>7030.8</v>
      </c>
      <c r="G12" s="32">
        <f t="shared" si="2"/>
        <v>776200.32</v>
      </c>
      <c r="H12" s="32">
        <v>759326</v>
      </c>
      <c r="I12" s="34">
        <f t="shared" si="3"/>
        <v>16874.319999999949</v>
      </c>
    </row>
    <row r="13" spans="1:9">
      <c r="A13" s="30">
        <v>9</v>
      </c>
      <c r="B13" s="35" t="s">
        <v>14</v>
      </c>
      <c r="C13" s="32">
        <v>125.077</v>
      </c>
      <c r="D13" s="27">
        <v>0</v>
      </c>
      <c r="E13" s="33">
        <f t="shared" si="0"/>
        <v>125.077</v>
      </c>
      <c r="F13" s="27">
        <f t="shared" si="1"/>
        <v>7030.8</v>
      </c>
      <c r="G13" s="32">
        <f t="shared" si="2"/>
        <v>10552696.459199999</v>
      </c>
      <c r="H13" s="32">
        <v>7694508</v>
      </c>
      <c r="I13" s="34">
        <f t="shared" si="3"/>
        <v>2858188.4591999985</v>
      </c>
    </row>
    <row r="14" spans="1:9">
      <c r="A14" s="30">
        <v>10</v>
      </c>
      <c r="B14" s="35" t="s">
        <v>15</v>
      </c>
      <c r="C14" s="32">
        <v>348.6</v>
      </c>
      <c r="D14" s="27">
        <v>0</v>
      </c>
      <c r="E14" s="33">
        <f t="shared" si="0"/>
        <v>348.6</v>
      </c>
      <c r="F14" s="27">
        <f t="shared" si="1"/>
        <v>7030.8</v>
      </c>
      <c r="G14" s="32">
        <f t="shared" si="2"/>
        <v>29411242.560000002</v>
      </c>
      <c r="H14" s="32">
        <v>20096839</v>
      </c>
      <c r="I14" s="34">
        <f t="shared" si="3"/>
        <v>9314403.5600000024</v>
      </c>
    </row>
    <row r="15" spans="1:9">
      <c r="A15" s="30">
        <v>11</v>
      </c>
      <c r="B15" s="35" t="s">
        <v>13</v>
      </c>
      <c r="C15" s="32">
        <f>7.58+4.5</f>
        <v>12.08</v>
      </c>
      <c r="D15" s="27">
        <v>5</v>
      </c>
      <c r="E15" s="33">
        <f t="shared" si="0"/>
        <v>17.079999999999998</v>
      </c>
      <c r="F15" s="27">
        <f t="shared" si="1"/>
        <v>7030.8</v>
      </c>
      <c r="G15" s="32">
        <f t="shared" si="2"/>
        <v>1441032.7679999997</v>
      </c>
      <c r="H15" s="32">
        <v>1120006</v>
      </c>
      <c r="I15" s="34">
        <f t="shared" si="3"/>
        <v>321026.76799999969</v>
      </c>
    </row>
    <row r="16" spans="1:9">
      <c r="A16" s="30">
        <v>12</v>
      </c>
      <c r="B16" s="35" t="s">
        <v>16</v>
      </c>
      <c r="C16" s="32">
        <v>12</v>
      </c>
      <c r="D16" s="27">
        <v>5</v>
      </c>
      <c r="E16" s="33">
        <f t="shared" si="0"/>
        <v>17</v>
      </c>
      <c r="F16" s="27">
        <f t="shared" si="1"/>
        <v>7030.8</v>
      </c>
      <c r="G16" s="32">
        <f t="shared" si="2"/>
        <v>1434283.2000000002</v>
      </c>
      <c r="H16" s="32">
        <v>1009270</v>
      </c>
      <c r="I16" s="34">
        <f t="shared" si="3"/>
        <v>425013.20000000019</v>
      </c>
    </row>
    <row r="17" spans="1:10">
      <c r="A17" s="30">
        <v>13</v>
      </c>
      <c r="B17" s="35" t="s">
        <v>17</v>
      </c>
      <c r="C17" s="32">
        <v>8.11</v>
      </c>
      <c r="D17" s="27">
        <v>4</v>
      </c>
      <c r="E17" s="33">
        <f t="shared" si="0"/>
        <v>12.11</v>
      </c>
      <c r="F17" s="27">
        <f t="shared" si="1"/>
        <v>7030.8</v>
      </c>
      <c r="G17" s="32">
        <f t="shared" si="2"/>
        <v>1021715.8559999999</v>
      </c>
      <c r="H17" s="32">
        <v>683394</v>
      </c>
      <c r="I17" s="34">
        <f t="shared" si="3"/>
        <v>338321.85599999991</v>
      </c>
    </row>
    <row r="18" spans="1:10">
      <c r="A18" s="30">
        <v>14</v>
      </c>
      <c r="B18" s="35" t="s">
        <v>18</v>
      </c>
      <c r="C18" s="32">
        <v>12.7</v>
      </c>
      <c r="D18" s="27">
        <v>5</v>
      </c>
      <c r="E18" s="33">
        <f t="shared" si="0"/>
        <v>17.7</v>
      </c>
      <c r="F18" s="27">
        <f t="shared" si="1"/>
        <v>7030.8</v>
      </c>
      <c r="G18" s="32">
        <f t="shared" si="2"/>
        <v>1493341.92</v>
      </c>
      <c r="H18" s="32">
        <v>958650</v>
      </c>
      <c r="I18" s="34">
        <f t="shared" si="3"/>
        <v>534691.91999999993</v>
      </c>
    </row>
    <row r="19" spans="1:10">
      <c r="A19" s="30">
        <v>15</v>
      </c>
      <c r="B19" s="35" t="s">
        <v>19</v>
      </c>
      <c r="C19" s="32">
        <v>8</v>
      </c>
      <c r="D19" s="27">
        <v>5</v>
      </c>
      <c r="E19" s="33">
        <f t="shared" si="0"/>
        <v>13</v>
      </c>
      <c r="F19" s="27">
        <f t="shared" si="1"/>
        <v>7030.8</v>
      </c>
      <c r="G19" s="32">
        <f t="shared" si="2"/>
        <v>1096804.8</v>
      </c>
      <c r="H19" s="32">
        <v>923847</v>
      </c>
      <c r="I19" s="34">
        <f t="shared" si="3"/>
        <v>172957.80000000005</v>
      </c>
    </row>
    <row r="20" spans="1:10">
      <c r="A20" s="30">
        <v>16</v>
      </c>
      <c r="B20" s="35" t="s">
        <v>20</v>
      </c>
      <c r="C20" s="32">
        <v>2.5</v>
      </c>
      <c r="D20" s="27">
        <v>4</v>
      </c>
      <c r="E20" s="33">
        <f t="shared" si="0"/>
        <v>6.5</v>
      </c>
      <c r="F20" s="27">
        <f t="shared" si="1"/>
        <v>7030.8</v>
      </c>
      <c r="G20" s="32">
        <f t="shared" si="2"/>
        <v>548402.4</v>
      </c>
      <c r="H20" s="32">
        <v>458760</v>
      </c>
      <c r="I20" s="34">
        <f t="shared" si="3"/>
        <v>89642.400000000023</v>
      </c>
    </row>
    <row r="21" spans="1:10">
      <c r="A21" s="30">
        <v>17</v>
      </c>
      <c r="B21" s="35" t="s">
        <v>21</v>
      </c>
      <c r="C21" s="32">
        <v>5</v>
      </c>
      <c r="D21" s="27">
        <v>4</v>
      </c>
      <c r="E21" s="33">
        <f t="shared" si="0"/>
        <v>9</v>
      </c>
      <c r="F21" s="27">
        <f t="shared" si="1"/>
        <v>7030.8</v>
      </c>
      <c r="G21" s="32">
        <f t="shared" si="2"/>
        <v>759326.4</v>
      </c>
      <c r="H21" s="32">
        <v>331497</v>
      </c>
      <c r="I21" s="34">
        <f t="shared" si="3"/>
        <v>427829.4</v>
      </c>
    </row>
    <row r="22" spans="1:10">
      <c r="A22" s="30">
        <v>18</v>
      </c>
      <c r="B22" s="35" t="s">
        <v>22</v>
      </c>
      <c r="C22" s="32">
        <v>9.0299999999999994</v>
      </c>
      <c r="D22" s="27">
        <v>3</v>
      </c>
      <c r="E22" s="33">
        <f t="shared" si="0"/>
        <v>12.03</v>
      </c>
      <c r="F22" s="27">
        <f t="shared" si="1"/>
        <v>7030.8</v>
      </c>
      <c r="G22" s="32">
        <f t="shared" si="2"/>
        <v>1014966.2880000001</v>
      </c>
      <c r="H22" s="32">
        <v>813112</v>
      </c>
      <c r="I22" s="34">
        <f t="shared" si="3"/>
        <v>201854.28800000006</v>
      </c>
    </row>
    <row r="23" spans="1:10">
      <c r="A23" s="30">
        <v>19</v>
      </c>
      <c r="B23" s="35" t="s">
        <v>23</v>
      </c>
      <c r="C23" s="32">
        <v>4.867</v>
      </c>
      <c r="D23" s="27">
        <v>5</v>
      </c>
      <c r="E23" s="33">
        <f t="shared" si="0"/>
        <v>9.8670000000000009</v>
      </c>
      <c r="F23" s="27">
        <f t="shared" si="1"/>
        <v>7030.8</v>
      </c>
      <c r="G23" s="32">
        <f t="shared" si="2"/>
        <v>832474.8432</v>
      </c>
      <c r="H23" s="32">
        <v>569465</v>
      </c>
      <c r="I23" s="34">
        <f t="shared" si="3"/>
        <v>263009.8432</v>
      </c>
    </row>
    <row r="24" spans="1:10">
      <c r="A24" s="30">
        <v>20</v>
      </c>
      <c r="B24" s="35" t="s">
        <v>24</v>
      </c>
      <c r="C24" s="32">
        <v>4.1559999999999997</v>
      </c>
      <c r="D24" s="27">
        <v>8</v>
      </c>
      <c r="E24" s="33">
        <f t="shared" si="0"/>
        <v>12.155999999999999</v>
      </c>
      <c r="F24" s="27">
        <f t="shared" si="1"/>
        <v>7030.8</v>
      </c>
      <c r="G24" s="32">
        <f t="shared" si="2"/>
        <v>1025596.8575999999</v>
      </c>
      <c r="H24" s="32">
        <v>569465</v>
      </c>
      <c r="I24" s="34">
        <f t="shared" si="3"/>
        <v>456131.85759999987</v>
      </c>
    </row>
    <row r="25" spans="1:10">
      <c r="A25" s="36"/>
      <c r="B25" s="36" t="s">
        <v>28</v>
      </c>
      <c r="C25" s="37">
        <f>SUM(C5:C24)</f>
        <v>693.45925544300007</v>
      </c>
      <c r="D25" s="37">
        <f>SUM(D5:D24)</f>
        <v>100</v>
      </c>
      <c r="E25" s="37">
        <f>SUM(E5:E24)</f>
        <v>793.45925544300007</v>
      </c>
      <c r="F25" s="36"/>
      <c r="G25" s="36"/>
      <c r="H25" s="38">
        <f>SUM(H5:H24)</f>
        <v>47822240</v>
      </c>
      <c r="I25" s="38">
        <f>SUM(I5:I24)</f>
        <v>19121599.99802373</v>
      </c>
      <c r="J25" s="39"/>
    </row>
    <row r="26" spans="1:10">
      <c r="A26" s="35"/>
      <c r="B26" s="35"/>
      <c r="C26" s="35"/>
      <c r="D26" s="35"/>
      <c r="E26" s="35"/>
      <c r="F26" s="35"/>
      <c r="G26" s="35"/>
      <c r="H26" s="35"/>
      <c r="I26" s="34"/>
    </row>
  </sheetData>
  <mergeCells count="1">
    <mergeCell ref="A2:I2"/>
  </mergeCells>
  <pageMargins left="0.16" right="0.16" top="0.74803149606299213" bottom="0.74803149606299213" header="0.31496062992125984" footer="0.31496062992125984"/>
  <pageSetup paperSize="9" scale="61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F11" sqref="F11"/>
    </sheetView>
  </sheetViews>
  <sheetFormatPr defaultRowHeight="15"/>
  <cols>
    <col min="1" max="1" width="26.5703125" customWidth="1"/>
    <col min="2" max="2" width="20.5703125" customWidth="1"/>
    <col min="3" max="3" width="21.28515625" customWidth="1"/>
    <col min="4" max="4" width="20" customWidth="1"/>
    <col min="5" max="5" width="18.85546875" customWidth="1"/>
  </cols>
  <sheetData>
    <row r="1" spans="1:5" ht="38.25" customHeight="1">
      <c r="A1" s="42" t="s">
        <v>43</v>
      </c>
      <c r="B1" s="42"/>
      <c r="C1" s="42"/>
      <c r="D1" s="42"/>
      <c r="E1" s="42"/>
    </row>
    <row r="3" spans="1:5" ht="192.75" customHeight="1">
      <c r="A3" s="4" t="s">
        <v>30</v>
      </c>
      <c r="B3" s="16" t="s">
        <v>36</v>
      </c>
      <c r="C3" s="14" t="s">
        <v>33</v>
      </c>
      <c r="D3" s="14" t="s">
        <v>34</v>
      </c>
      <c r="E3" s="16" t="s">
        <v>35</v>
      </c>
    </row>
    <row r="4" spans="1:5" ht="21" customHeight="1">
      <c r="A4" s="1" t="s">
        <v>31</v>
      </c>
      <c r="B4" s="17">
        <f>((D4-C4)*E4*12)*1.302</f>
        <v>789333.85439999995</v>
      </c>
      <c r="C4" s="5">
        <v>54194.400000000001</v>
      </c>
      <c r="D4" s="5">
        <v>60138</v>
      </c>
      <c r="E4" s="1">
        <v>8.5</v>
      </c>
    </row>
    <row r="5" spans="1:5">
      <c r="A5" s="6" t="s">
        <v>32</v>
      </c>
      <c r="B5" s="17">
        <f>((D5-C5)*E5*12)*1.302</f>
        <v>1782965.8828799995</v>
      </c>
      <c r="C5" s="7">
        <v>54194.400000000001</v>
      </c>
      <c r="D5" s="5">
        <v>60138</v>
      </c>
      <c r="E5" s="8">
        <v>19.2</v>
      </c>
    </row>
    <row r="6" spans="1:5">
      <c r="A6" s="9"/>
      <c r="B6" s="18">
        <f>SUM(B4:B5)</f>
        <v>2572299.7372799995</v>
      </c>
      <c r="C6" s="10">
        <f>C5</f>
        <v>54194.400000000001</v>
      </c>
      <c r="D6" s="10">
        <f>D5</f>
        <v>60138</v>
      </c>
      <c r="E6" s="11">
        <f>E4+E5</f>
        <v>27.7</v>
      </c>
    </row>
    <row r="8" spans="1:5">
      <c r="B8" s="15"/>
    </row>
    <row r="9" spans="1:5">
      <c r="B9" s="12"/>
      <c r="D9" s="12"/>
    </row>
    <row r="10" spans="1:5">
      <c r="B10" s="3"/>
    </row>
    <row r="11" spans="1:5">
      <c r="A11" s="13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H12" sqref="H12"/>
    </sheetView>
  </sheetViews>
  <sheetFormatPr defaultRowHeight="15"/>
  <cols>
    <col min="1" max="1" width="26.5703125" customWidth="1"/>
    <col min="2" max="2" width="20.5703125" customWidth="1"/>
    <col min="3" max="3" width="21.28515625" customWidth="1"/>
    <col min="4" max="4" width="20" customWidth="1"/>
    <col min="5" max="5" width="18.85546875" customWidth="1"/>
  </cols>
  <sheetData>
    <row r="1" spans="1:5">
      <c r="A1" s="41" t="s">
        <v>29</v>
      </c>
      <c r="B1" s="41"/>
      <c r="C1" s="41"/>
      <c r="D1" s="41"/>
      <c r="E1" s="41"/>
    </row>
    <row r="3" spans="1:5" ht="192.75" customHeight="1">
      <c r="A3" s="4" t="s">
        <v>30</v>
      </c>
      <c r="B3" s="16" t="s">
        <v>40</v>
      </c>
      <c r="C3" s="14" t="s">
        <v>37</v>
      </c>
      <c r="D3" s="14" t="s">
        <v>38</v>
      </c>
      <c r="E3" s="16" t="s">
        <v>39</v>
      </c>
    </row>
    <row r="4" spans="1:5" ht="21" customHeight="1">
      <c r="A4" s="2"/>
      <c r="B4" s="25">
        <f>((D4-C4)*12*E4)*1.302</f>
        <v>7566199.8435262563</v>
      </c>
      <c r="C4" s="19">
        <v>54817.599999999999</v>
      </c>
      <c r="D4" s="22">
        <v>61361.8</v>
      </c>
      <c r="E4" s="24">
        <v>73.999538999999999</v>
      </c>
    </row>
    <row r="5" spans="1:5">
      <c r="A5" s="20"/>
      <c r="B5" s="23"/>
      <c r="C5" s="21"/>
      <c r="D5" s="21"/>
      <c r="E5" s="11"/>
    </row>
    <row r="6" spans="1:5">
      <c r="B6" s="12">
        <v>7566200</v>
      </c>
      <c r="D6" s="3">
        <f>D4-C4</f>
        <v>6544.2000000000044</v>
      </c>
    </row>
    <row r="7" spans="1:5">
      <c r="B7" s="3">
        <f>B6-B4</f>
        <v>0.15647374372929335</v>
      </c>
      <c r="D7" s="3">
        <f>D6*1.302</f>
        <v>8520.5484000000051</v>
      </c>
    </row>
    <row r="9" spans="1:5">
      <c r="D9" s="12"/>
    </row>
    <row r="11" spans="1:5">
      <c r="A11" s="13"/>
    </row>
  </sheetData>
  <mergeCells count="1">
    <mergeCell ref="A1:E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2024-11-18T08:32:36Z</dcterms:modified>
</cp:coreProperties>
</file>